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-15" windowWidth="10155" windowHeight="7590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12" i="114" l="1"/>
  <c r="F17" i="48"/>
  <c r="E17" i="48"/>
  <c r="D17" i="48"/>
  <c r="C17" i="48"/>
  <c r="C10" i="456"/>
  <c r="C3" i="456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C6" i="456"/>
  <c r="C9" i="456" l="1"/>
  <c r="C7" i="456"/>
  <c r="C4" i="456"/>
  <c r="C8" i="456"/>
  <c r="C5" i="456"/>
  <c r="C81" i="1"/>
  <c r="C72" i="1"/>
  <c r="C62" i="1"/>
  <c r="J9" i="155" l="1"/>
  <c r="I9" i="155"/>
  <c r="D9" i="155"/>
  <c r="C9" i="155"/>
  <c r="J9" i="132"/>
  <c r="I9" i="132"/>
  <c r="D9" i="132"/>
  <c r="C9" i="132"/>
  <c r="J9" i="104"/>
  <c r="I9" i="104"/>
  <c r="D9" i="104"/>
  <c r="C9" i="104"/>
  <c r="J9" i="224"/>
  <c r="I9" i="224"/>
  <c r="D9" i="224"/>
  <c r="C9" i="224"/>
  <c r="E18" i="34" l="1"/>
  <c r="E17" i="34"/>
  <c r="E16" i="34"/>
  <c r="E15" i="34"/>
  <c r="E14" i="34"/>
  <c r="E13" i="34"/>
  <c r="E12" i="34"/>
  <c r="E11" i="34"/>
  <c r="E10" i="34"/>
  <c r="E9" i="34"/>
  <c r="E8" i="34"/>
  <c r="D18" i="34"/>
  <c r="D17" i="34"/>
  <c r="D16" i="34"/>
  <c r="D15" i="34"/>
  <c r="D14" i="34"/>
  <c r="D13" i="34"/>
  <c r="D12" i="34"/>
  <c r="D11" i="34"/>
  <c r="D10" i="34"/>
  <c r="D9" i="34"/>
  <c r="D8" i="34"/>
  <c r="C18" i="34"/>
  <c r="C17" i="34"/>
  <c r="C16" i="34"/>
  <c r="C15" i="34"/>
  <c r="C14" i="34"/>
  <c r="C13" i="34"/>
  <c r="C12" i="34"/>
  <c r="C11" i="34"/>
  <c r="C10" i="34"/>
  <c r="C9" i="34"/>
  <c r="C8" i="34"/>
  <c r="H96" i="202" l="1"/>
  <c r="B3" i="198" l="1"/>
  <c r="B5" i="26" l="1"/>
  <c r="H97" i="202" l="1"/>
  <c r="C9" i="3"/>
  <c r="D8" i="3"/>
  <c r="D7" i="3"/>
  <c r="D9" i="3" s="1"/>
  <c r="G56" i="198" l="1"/>
  <c r="F56" i="198"/>
  <c r="G55" i="198"/>
  <c r="F55" i="198"/>
  <c r="G54" i="198"/>
  <c r="F54" i="198"/>
  <c r="G53" i="198"/>
  <c r="F53" i="198"/>
  <c r="G52" i="198"/>
  <c r="F52" i="198"/>
  <c r="G51" i="198"/>
  <c r="F51" i="198"/>
  <c r="G50" i="198"/>
  <c r="F50" i="198"/>
  <c r="G48" i="198"/>
  <c r="F48" i="198"/>
  <c r="G47" i="198"/>
  <c r="F47" i="198"/>
  <c r="G46" i="198"/>
  <c r="F46" i="198"/>
  <c r="G45" i="198"/>
  <c r="F45" i="198"/>
  <c r="G44" i="198"/>
  <c r="F44" i="198"/>
  <c r="G43" i="198"/>
  <c r="F43" i="198"/>
  <c r="G42" i="198"/>
  <c r="F42" i="198"/>
  <c r="G40" i="198"/>
  <c r="F40" i="198"/>
  <c r="G39" i="198"/>
  <c r="F39" i="198"/>
  <c r="G38" i="198"/>
  <c r="F38" i="198"/>
  <c r="G37" i="198"/>
  <c r="F37" i="198"/>
  <c r="G36" i="198"/>
  <c r="F36" i="198"/>
  <c r="G35" i="198"/>
  <c r="F35" i="198"/>
  <c r="G34" i="198"/>
  <c r="F34" i="198"/>
  <c r="G32" i="198"/>
  <c r="F32" i="198"/>
  <c r="G31" i="198"/>
  <c r="F31" i="198"/>
  <c r="G30" i="198"/>
  <c r="F30" i="198"/>
  <c r="G29" i="198"/>
  <c r="F29" i="198"/>
  <c r="G28" i="198"/>
  <c r="F28" i="198"/>
  <c r="G27" i="198"/>
  <c r="F27" i="198"/>
  <c r="G26" i="198"/>
  <c r="F26" i="198"/>
  <c r="E23" i="198"/>
  <c r="F23" i="198" s="1"/>
  <c r="D23" i="198"/>
  <c r="F22" i="198"/>
  <c r="E20" i="198"/>
  <c r="F20" i="198" s="1"/>
  <c r="D20" i="198"/>
  <c r="F19" i="198"/>
  <c r="E17" i="198"/>
  <c r="F17" i="198" s="1"/>
  <c r="D17" i="198"/>
  <c r="F16" i="198"/>
  <c r="E14" i="198"/>
  <c r="F14" i="198" s="1"/>
  <c r="D14" i="198"/>
  <c r="F13" i="198"/>
  <c r="D31" i="333" l="1"/>
  <c r="D26" i="333"/>
  <c r="E30" i="333"/>
  <c r="E23" i="333"/>
  <c r="E72" i="333"/>
  <c r="E70" i="333"/>
  <c r="C3" i="333"/>
  <c r="E75" i="333" l="1"/>
  <c r="E62" i="333"/>
  <c r="D21" i="333"/>
  <c r="E41" i="333"/>
  <c r="E63" i="333"/>
  <c r="D16" i="333"/>
  <c r="F53" i="333" s="1"/>
  <c r="E29" i="333"/>
  <c r="E43" i="333"/>
  <c r="E73" i="333"/>
  <c r="F79" i="333"/>
  <c r="F46" i="333"/>
  <c r="F63" i="333"/>
  <c r="F62" i="333"/>
  <c r="F47" i="333"/>
  <c r="F78" i="333"/>
  <c r="E31" i="333"/>
  <c r="F54" i="333"/>
  <c r="F37" i="333"/>
  <c r="F56" i="333"/>
  <c r="F41" i="333"/>
  <c r="F72" i="333"/>
  <c r="F40" i="333"/>
  <c r="F57" i="333"/>
  <c r="F73" i="333"/>
  <c r="F44" i="333"/>
  <c r="F60" i="333"/>
  <c r="F59" i="333"/>
  <c r="F76" i="333"/>
  <c r="F75" i="333"/>
  <c r="F43" i="333"/>
  <c r="E54" i="333"/>
  <c r="E20" i="333"/>
  <c r="E21" i="333"/>
  <c r="E44" i="333"/>
  <c r="E13" i="333"/>
  <c r="E37" i="333"/>
  <c r="E57" i="333"/>
  <c r="E14" i="333"/>
  <c r="E24" i="333"/>
  <c r="E46" i="333"/>
  <c r="E78" i="333"/>
  <c r="E38" i="333"/>
  <c r="E15" i="333"/>
  <c r="E25" i="333"/>
  <c r="E59" i="333"/>
  <c r="E47" i="333"/>
  <c r="E79" i="333"/>
  <c r="E26" i="333"/>
  <c r="E40" i="333"/>
  <c r="E60" i="333"/>
  <c r="E18" i="333"/>
  <c r="E28" i="333"/>
  <c r="E53" i="333"/>
  <c r="E56" i="333"/>
  <c r="E19" i="333"/>
  <c r="E76" i="333"/>
  <c r="E69" i="333"/>
  <c r="E16" i="333" l="1"/>
  <c r="F38" i="333"/>
  <c r="F70" i="333"/>
  <c r="F69" i="333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543" i="332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G440" i="332"/>
  <c r="F440" i="332"/>
  <c r="E440" i="332"/>
  <c r="G439" i="332"/>
  <c r="F439" i="332"/>
  <c r="E439" i="332"/>
  <c r="G438" i="332"/>
  <c r="F438" i="332"/>
  <c r="E438" i="332"/>
  <c r="G437" i="332"/>
  <c r="F437" i="332"/>
  <c r="E437" i="332"/>
  <c r="G436" i="332"/>
  <c r="F436" i="332"/>
  <c r="E436" i="332"/>
  <c r="G435" i="332"/>
  <c r="F435" i="332"/>
  <c r="E435" i="332"/>
  <c r="G434" i="332"/>
  <c r="F434" i="332"/>
  <c r="E434" i="332"/>
  <c r="G433" i="332"/>
  <c r="F433" i="332"/>
  <c r="E433" i="332"/>
  <c r="G432" i="332"/>
  <c r="F432" i="332"/>
  <c r="E432" i="332"/>
  <c r="G431" i="332"/>
  <c r="F431" i="332"/>
  <c r="E431" i="332"/>
  <c r="G430" i="332"/>
  <c r="F430" i="332"/>
  <c r="E430" i="332"/>
  <c r="G429" i="332"/>
  <c r="F429" i="332"/>
  <c r="E429" i="332"/>
  <c r="G428" i="332"/>
  <c r="F428" i="332"/>
  <c r="E428" i="332"/>
  <c r="G427" i="332"/>
  <c r="F427" i="332"/>
  <c r="E427" i="332"/>
  <c r="G426" i="332"/>
  <c r="F426" i="332"/>
  <c r="E426" i="332"/>
  <c r="G425" i="332"/>
  <c r="F425" i="332"/>
  <c r="E425" i="332"/>
  <c r="G424" i="332"/>
  <c r="F424" i="332"/>
  <c r="E424" i="332"/>
  <c r="G423" i="332"/>
  <c r="F423" i="332"/>
  <c r="E423" i="332"/>
  <c r="G422" i="332"/>
  <c r="F422" i="332"/>
  <c r="E422" i="332"/>
  <c r="G421" i="332"/>
  <c r="F421" i="332"/>
  <c r="E421" i="332"/>
  <c r="G420" i="332"/>
  <c r="F420" i="332"/>
  <c r="E420" i="332"/>
  <c r="G419" i="332"/>
  <c r="F419" i="332"/>
  <c r="E419" i="332"/>
  <c r="G418" i="332"/>
  <c r="F418" i="332"/>
  <c r="E418" i="332"/>
  <c r="G417" i="332"/>
  <c r="F417" i="332"/>
  <c r="E417" i="332"/>
  <c r="G416" i="332"/>
  <c r="F416" i="332"/>
  <c r="E416" i="332"/>
  <c r="G415" i="332"/>
  <c r="F415" i="332"/>
  <c r="E415" i="332"/>
  <c r="G414" i="332"/>
  <c r="F414" i="332"/>
  <c r="E414" i="332"/>
  <c r="G413" i="332"/>
  <c r="F413" i="332"/>
  <c r="E413" i="332"/>
  <c r="G412" i="332"/>
  <c r="F412" i="332"/>
  <c r="E412" i="332"/>
  <c r="G411" i="332"/>
  <c r="F411" i="332"/>
  <c r="E411" i="332"/>
  <c r="G410" i="332"/>
  <c r="F410" i="332"/>
  <c r="E410" i="332"/>
  <c r="G409" i="332"/>
  <c r="F409" i="332"/>
  <c r="E409" i="332"/>
  <c r="G407" i="332"/>
  <c r="F407" i="332"/>
  <c r="E407" i="332"/>
  <c r="G406" i="332"/>
  <c r="F406" i="332"/>
  <c r="E406" i="332"/>
  <c r="G405" i="332"/>
  <c r="F405" i="332"/>
  <c r="E405" i="332"/>
  <c r="G404" i="332"/>
  <c r="F404" i="332"/>
  <c r="E404" i="332"/>
  <c r="G403" i="332"/>
  <c r="F403" i="332"/>
  <c r="E403" i="332"/>
  <c r="G402" i="332"/>
  <c r="F402" i="332"/>
  <c r="E402" i="332"/>
  <c r="G401" i="332"/>
  <c r="F401" i="332"/>
  <c r="E401" i="332"/>
  <c r="G400" i="332"/>
  <c r="F400" i="332"/>
  <c r="E400" i="332"/>
  <c r="G399" i="332"/>
  <c r="F399" i="332"/>
  <c r="E399" i="332"/>
  <c r="G398" i="332"/>
  <c r="F398" i="332"/>
  <c r="E398" i="332"/>
  <c r="G397" i="332"/>
  <c r="F397" i="332"/>
  <c r="E397" i="332"/>
  <c r="G396" i="332"/>
  <c r="F396" i="332"/>
  <c r="E396" i="332"/>
  <c r="G395" i="332"/>
  <c r="F395" i="332"/>
  <c r="E395" i="332"/>
  <c r="G394" i="332"/>
  <c r="F394" i="332"/>
  <c r="E394" i="332"/>
  <c r="G393" i="332"/>
  <c r="F393" i="332"/>
  <c r="E393" i="332"/>
  <c r="G392" i="332"/>
  <c r="F392" i="332"/>
  <c r="E392" i="332"/>
  <c r="G391" i="332"/>
  <c r="F391" i="332"/>
  <c r="E391" i="332"/>
  <c r="G390" i="332"/>
  <c r="F390" i="332"/>
  <c r="E390" i="332"/>
  <c r="G389" i="332"/>
  <c r="F389" i="332"/>
  <c r="E389" i="332"/>
  <c r="G388" i="332"/>
  <c r="F388" i="332"/>
  <c r="E388" i="332"/>
  <c r="G387" i="332"/>
  <c r="F387" i="332"/>
  <c r="E387" i="332"/>
  <c r="G386" i="332"/>
  <c r="F386" i="332"/>
  <c r="E386" i="332"/>
  <c r="G385" i="332"/>
  <c r="F385" i="332"/>
  <c r="E385" i="332"/>
  <c r="G384" i="332"/>
  <c r="F384" i="332"/>
  <c r="E384" i="332"/>
  <c r="G383" i="332"/>
  <c r="F383" i="332"/>
  <c r="E383" i="332"/>
  <c r="G382" i="332"/>
  <c r="F382" i="332"/>
  <c r="E382" i="332"/>
  <c r="G381" i="332"/>
  <c r="F381" i="332"/>
  <c r="E381" i="332"/>
  <c r="G380" i="332"/>
  <c r="F380" i="332"/>
  <c r="E380" i="332"/>
  <c r="G379" i="332"/>
  <c r="F379" i="332"/>
  <c r="E379" i="332"/>
  <c r="G378" i="332"/>
  <c r="F378" i="332"/>
  <c r="E378" i="332"/>
  <c r="G377" i="332"/>
  <c r="F377" i="332"/>
  <c r="E377" i="332"/>
  <c r="G376" i="332"/>
  <c r="F376" i="332"/>
  <c r="E376" i="332"/>
  <c r="G374" i="332"/>
  <c r="F374" i="332"/>
  <c r="E374" i="332"/>
  <c r="G373" i="332"/>
  <c r="F373" i="332"/>
  <c r="E373" i="332"/>
  <c r="G372" i="332"/>
  <c r="F372" i="332"/>
  <c r="E372" i="332"/>
  <c r="G371" i="332"/>
  <c r="F371" i="332"/>
  <c r="E371" i="332"/>
  <c r="G370" i="332"/>
  <c r="F370" i="332"/>
  <c r="E370" i="332"/>
  <c r="G369" i="332"/>
  <c r="F369" i="332"/>
  <c r="E369" i="332"/>
  <c r="G368" i="332"/>
  <c r="F368" i="332"/>
  <c r="E368" i="332"/>
  <c r="G367" i="332"/>
  <c r="F367" i="332"/>
  <c r="E367" i="332"/>
  <c r="G366" i="332"/>
  <c r="F366" i="332"/>
  <c r="E366" i="332"/>
  <c r="G365" i="332"/>
  <c r="F365" i="332"/>
  <c r="E365" i="332"/>
  <c r="G364" i="332"/>
  <c r="F364" i="332"/>
  <c r="E364" i="332"/>
  <c r="G363" i="332"/>
  <c r="F363" i="332"/>
  <c r="E363" i="332"/>
  <c r="G362" i="332"/>
  <c r="F362" i="332"/>
  <c r="E362" i="332"/>
  <c r="G361" i="332"/>
  <c r="F361" i="332"/>
  <c r="E361" i="332"/>
  <c r="G360" i="332"/>
  <c r="F360" i="332"/>
  <c r="E360" i="332"/>
  <c r="G359" i="332"/>
  <c r="F359" i="332"/>
  <c r="E359" i="332"/>
  <c r="G358" i="332"/>
  <c r="F358" i="332"/>
  <c r="E358" i="332"/>
  <c r="G357" i="332"/>
  <c r="F357" i="332"/>
  <c r="E357" i="332"/>
  <c r="G356" i="332"/>
  <c r="F356" i="332"/>
  <c r="E356" i="332"/>
  <c r="G355" i="332"/>
  <c r="F355" i="332"/>
  <c r="E355" i="332"/>
  <c r="G354" i="332"/>
  <c r="F354" i="332"/>
  <c r="E354" i="332"/>
  <c r="G353" i="332"/>
  <c r="F353" i="332"/>
  <c r="E353" i="332"/>
  <c r="G352" i="332"/>
  <c r="F352" i="332"/>
  <c r="E352" i="332"/>
  <c r="G351" i="332"/>
  <c r="F351" i="332"/>
  <c r="E351" i="332"/>
  <c r="G350" i="332"/>
  <c r="F350" i="332"/>
  <c r="E350" i="332"/>
  <c r="G349" i="332"/>
  <c r="F349" i="332"/>
  <c r="E349" i="332"/>
  <c r="G348" i="332"/>
  <c r="F348" i="332"/>
  <c r="E348" i="332"/>
  <c r="G347" i="332"/>
  <c r="F347" i="332"/>
  <c r="E347" i="332"/>
  <c r="G346" i="332"/>
  <c r="F346" i="332"/>
  <c r="E346" i="332"/>
  <c r="G345" i="332"/>
  <c r="F345" i="332"/>
  <c r="E345" i="332"/>
  <c r="G344" i="332"/>
  <c r="F344" i="332"/>
  <c r="E344" i="332"/>
  <c r="G343" i="332"/>
  <c r="F343" i="332"/>
  <c r="E343" i="332"/>
  <c r="G341" i="332"/>
  <c r="F341" i="332"/>
  <c r="E341" i="332"/>
  <c r="G340" i="332"/>
  <c r="F340" i="332"/>
  <c r="E340" i="332"/>
  <c r="G339" i="332"/>
  <c r="F339" i="332"/>
  <c r="E339" i="332"/>
  <c r="G338" i="332"/>
  <c r="F338" i="332"/>
  <c r="E338" i="332"/>
  <c r="G337" i="332"/>
  <c r="F337" i="332"/>
  <c r="E337" i="332"/>
  <c r="G336" i="332"/>
  <c r="F336" i="332"/>
  <c r="E336" i="332"/>
  <c r="G335" i="332"/>
  <c r="F335" i="332"/>
  <c r="E335" i="332"/>
  <c r="G334" i="332"/>
  <c r="F334" i="332"/>
  <c r="E334" i="332"/>
  <c r="G333" i="332"/>
  <c r="F333" i="332"/>
  <c r="E333" i="332"/>
  <c r="G332" i="332"/>
  <c r="F332" i="332"/>
  <c r="E332" i="332"/>
  <c r="G331" i="332"/>
  <c r="F331" i="332"/>
  <c r="E331" i="332"/>
  <c r="G330" i="332"/>
  <c r="F330" i="332"/>
  <c r="E330" i="332"/>
  <c r="G329" i="332"/>
  <c r="F329" i="332"/>
  <c r="E329" i="332"/>
  <c r="G328" i="332"/>
  <c r="F328" i="332"/>
  <c r="E328" i="332"/>
  <c r="G327" i="332"/>
  <c r="F327" i="332"/>
  <c r="E327" i="332"/>
  <c r="G326" i="332"/>
  <c r="F326" i="332"/>
  <c r="E326" i="332"/>
  <c r="G325" i="332"/>
  <c r="F325" i="332"/>
  <c r="E325" i="332"/>
  <c r="G324" i="332"/>
  <c r="F324" i="332"/>
  <c r="E324" i="332"/>
  <c r="G323" i="332"/>
  <c r="F323" i="332"/>
  <c r="E323" i="332"/>
  <c r="G322" i="332"/>
  <c r="F322" i="332"/>
  <c r="E322" i="332"/>
  <c r="G321" i="332"/>
  <c r="F321" i="332"/>
  <c r="E321" i="332"/>
  <c r="G320" i="332"/>
  <c r="F320" i="332"/>
  <c r="E320" i="332"/>
  <c r="G319" i="332"/>
  <c r="F319" i="332"/>
  <c r="E319" i="332"/>
  <c r="G318" i="332"/>
  <c r="F318" i="332"/>
  <c r="E318" i="332"/>
  <c r="G317" i="332"/>
  <c r="F317" i="332"/>
  <c r="E317" i="332"/>
  <c r="G316" i="332"/>
  <c r="F316" i="332"/>
  <c r="E316" i="332"/>
  <c r="G315" i="332"/>
  <c r="F315" i="332"/>
  <c r="E315" i="332"/>
  <c r="G314" i="332"/>
  <c r="F314" i="332"/>
  <c r="E314" i="332"/>
  <c r="G313" i="332"/>
  <c r="F313" i="332"/>
  <c r="E313" i="332"/>
  <c r="G312" i="332"/>
  <c r="F312" i="332"/>
  <c r="E312" i="332"/>
  <c r="G311" i="332"/>
  <c r="F311" i="332"/>
  <c r="E311" i="332"/>
  <c r="G310" i="332"/>
  <c r="F310" i="332"/>
  <c r="E310" i="332"/>
  <c r="G303" i="332"/>
  <c r="F303" i="332"/>
  <c r="E303" i="332"/>
  <c r="G302" i="332"/>
  <c r="F302" i="332"/>
  <c r="E302" i="332"/>
  <c r="G301" i="332"/>
  <c r="F301" i="332"/>
  <c r="E301" i="332"/>
  <c r="G300" i="332"/>
  <c r="F300" i="332"/>
  <c r="E300" i="332"/>
  <c r="G299" i="332"/>
  <c r="F299" i="332"/>
  <c r="E299" i="332"/>
  <c r="G298" i="332"/>
  <c r="F298" i="332"/>
  <c r="E298" i="332"/>
  <c r="G297" i="332"/>
  <c r="F297" i="332"/>
  <c r="E297" i="332"/>
  <c r="G296" i="332"/>
  <c r="F296" i="332"/>
  <c r="E296" i="332"/>
  <c r="G295" i="332"/>
  <c r="F295" i="332"/>
  <c r="E295" i="332"/>
  <c r="G294" i="332"/>
  <c r="F294" i="332"/>
  <c r="E294" i="332"/>
  <c r="G293" i="332"/>
  <c r="F293" i="332"/>
  <c r="E293" i="332"/>
  <c r="G292" i="332"/>
  <c r="F292" i="332"/>
  <c r="E292" i="332"/>
  <c r="G291" i="332"/>
  <c r="F291" i="332"/>
  <c r="E291" i="332"/>
  <c r="G290" i="332"/>
  <c r="F290" i="332"/>
  <c r="E290" i="332"/>
  <c r="G289" i="332"/>
  <c r="F289" i="332"/>
  <c r="E289" i="332"/>
  <c r="G288" i="332"/>
  <c r="F288" i="332"/>
  <c r="E288" i="332"/>
  <c r="G287" i="332"/>
  <c r="F287" i="332"/>
  <c r="E287" i="332"/>
  <c r="G286" i="332"/>
  <c r="F286" i="332"/>
  <c r="E286" i="332"/>
  <c r="G285" i="332"/>
  <c r="F285" i="332"/>
  <c r="E285" i="332"/>
  <c r="G284" i="332"/>
  <c r="F284" i="332"/>
  <c r="E284" i="332"/>
  <c r="G283" i="332"/>
  <c r="F283" i="332"/>
  <c r="E283" i="332"/>
  <c r="G282" i="332"/>
  <c r="F282" i="332"/>
  <c r="E282" i="332"/>
  <c r="G281" i="332"/>
  <c r="F281" i="332"/>
  <c r="E281" i="332"/>
  <c r="G280" i="332"/>
  <c r="F280" i="332"/>
  <c r="E280" i="332"/>
  <c r="G279" i="332"/>
  <c r="F279" i="332"/>
  <c r="E279" i="332"/>
  <c r="G278" i="332"/>
  <c r="F278" i="332"/>
  <c r="E278" i="332"/>
  <c r="G277" i="332"/>
  <c r="F277" i="332"/>
  <c r="E277" i="332"/>
  <c r="G276" i="332"/>
  <c r="F276" i="332"/>
  <c r="E276" i="332"/>
  <c r="G275" i="332"/>
  <c r="F275" i="332"/>
  <c r="E275" i="332"/>
  <c r="G274" i="332"/>
  <c r="F274" i="332"/>
  <c r="E274" i="332"/>
  <c r="G273" i="332"/>
  <c r="F273" i="332"/>
  <c r="E273" i="332"/>
  <c r="G272" i="332"/>
  <c r="F272" i="332"/>
  <c r="E272" i="332"/>
  <c r="G270" i="332"/>
  <c r="F270" i="332"/>
  <c r="E270" i="332"/>
  <c r="G269" i="332"/>
  <c r="F269" i="332"/>
  <c r="E269" i="332"/>
  <c r="G268" i="332"/>
  <c r="F268" i="332"/>
  <c r="E268" i="332"/>
  <c r="G267" i="332"/>
  <c r="F267" i="332"/>
  <c r="E267" i="332"/>
  <c r="G266" i="332"/>
  <c r="F266" i="332"/>
  <c r="E266" i="332"/>
  <c r="G265" i="332"/>
  <c r="F265" i="332"/>
  <c r="E265" i="332"/>
  <c r="G264" i="332"/>
  <c r="F264" i="332"/>
  <c r="E264" i="332"/>
  <c r="G263" i="332"/>
  <c r="F263" i="332"/>
  <c r="E263" i="332"/>
  <c r="G262" i="332"/>
  <c r="F262" i="332"/>
  <c r="E262" i="332"/>
  <c r="G261" i="332"/>
  <c r="F261" i="332"/>
  <c r="E261" i="332"/>
  <c r="G260" i="332"/>
  <c r="F260" i="332"/>
  <c r="E260" i="332"/>
  <c r="G259" i="332"/>
  <c r="F259" i="332"/>
  <c r="E259" i="332"/>
  <c r="G258" i="332"/>
  <c r="F258" i="332"/>
  <c r="E258" i="332"/>
  <c r="G257" i="332"/>
  <c r="F257" i="332"/>
  <c r="E257" i="332"/>
  <c r="G256" i="332"/>
  <c r="F256" i="332"/>
  <c r="E256" i="332"/>
  <c r="G255" i="332"/>
  <c r="F255" i="332"/>
  <c r="E255" i="332"/>
  <c r="G254" i="332"/>
  <c r="F254" i="332"/>
  <c r="E254" i="332"/>
  <c r="G253" i="332"/>
  <c r="F253" i="332"/>
  <c r="E253" i="332"/>
  <c r="G252" i="332"/>
  <c r="F252" i="332"/>
  <c r="E252" i="332"/>
  <c r="G251" i="332"/>
  <c r="F251" i="332"/>
  <c r="E251" i="332"/>
  <c r="G250" i="332"/>
  <c r="F250" i="332"/>
  <c r="E250" i="332"/>
  <c r="G249" i="332"/>
  <c r="F249" i="332"/>
  <c r="E249" i="332"/>
  <c r="G248" i="332"/>
  <c r="F248" i="332"/>
  <c r="E248" i="332"/>
  <c r="G247" i="332"/>
  <c r="F247" i="332"/>
  <c r="E247" i="332"/>
  <c r="G246" i="332"/>
  <c r="F246" i="332"/>
  <c r="E246" i="332"/>
  <c r="G245" i="332"/>
  <c r="F245" i="332"/>
  <c r="E245" i="332"/>
  <c r="G244" i="332"/>
  <c r="F244" i="332"/>
  <c r="E244" i="332"/>
  <c r="G243" i="332"/>
  <c r="F243" i="332"/>
  <c r="E243" i="332"/>
  <c r="G242" i="332"/>
  <c r="F242" i="332"/>
  <c r="E242" i="332"/>
  <c r="G241" i="332"/>
  <c r="F241" i="332"/>
  <c r="E241" i="332"/>
  <c r="G240" i="332"/>
  <c r="F240" i="332"/>
  <c r="E240" i="332"/>
  <c r="G239" i="332"/>
  <c r="F239" i="332"/>
  <c r="E239" i="332"/>
  <c r="G237" i="332"/>
  <c r="F237" i="332"/>
  <c r="E237" i="332"/>
  <c r="G236" i="332"/>
  <c r="F236" i="332"/>
  <c r="E236" i="332"/>
  <c r="G235" i="332"/>
  <c r="F235" i="332"/>
  <c r="E235" i="332"/>
  <c r="G234" i="332"/>
  <c r="F234" i="332"/>
  <c r="E234" i="332"/>
  <c r="G233" i="332"/>
  <c r="F233" i="332"/>
  <c r="E233" i="332"/>
  <c r="G232" i="332"/>
  <c r="F232" i="332"/>
  <c r="E232" i="332"/>
  <c r="G231" i="332"/>
  <c r="F231" i="332"/>
  <c r="E231" i="332"/>
  <c r="G230" i="332"/>
  <c r="F230" i="332"/>
  <c r="E230" i="332"/>
  <c r="G229" i="332"/>
  <c r="F229" i="332"/>
  <c r="E229" i="332"/>
  <c r="G228" i="332"/>
  <c r="F228" i="332"/>
  <c r="E228" i="332"/>
  <c r="G227" i="332"/>
  <c r="F227" i="332"/>
  <c r="E227" i="332"/>
  <c r="G226" i="332"/>
  <c r="F226" i="332"/>
  <c r="E226" i="332"/>
  <c r="G225" i="332"/>
  <c r="F225" i="332"/>
  <c r="E225" i="332"/>
  <c r="G224" i="332"/>
  <c r="F224" i="332"/>
  <c r="E224" i="332"/>
  <c r="G223" i="332"/>
  <c r="F223" i="332"/>
  <c r="E223" i="332"/>
  <c r="G222" i="332"/>
  <c r="F222" i="332"/>
  <c r="E222" i="332"/>
  <c r="G221" i="332"/>
  <c r="F221" i="332"/>
  <c r="E221" i="332"/>
  <c r="G220" i="332"/>
  <c r="F220" i="332"/>
  <c r="E220" i="332"/>
  <c r="G219" i="332"/>
  <c r="F219" i="332"/>
  <c r="E219" i="332"/>
  <c r="G218" i="332"/>
  <c r="F218" i="332"/>
  <c r="E218" i="332"/>
  <c r="G217" i="332"/>
  <c r="F217" i="332"/>
  <c r="E217" i="332"/>
  <c r="G216" i="332"/>
  <c r="F216" i="332"/>
  <c r="E216" i="332"/>
  <c r="G215" i="332"/>
  <c r="F215" i="332"/>
  <c r="E215" i="332"/>
  <c r="G214" i="332"/>
  <c r="F214" i="332"/>
  <c r="E214" i="332"/>
  <c r="G213" i="332"/>
  <c r="F213" i="332"/>
  <c r="E213" i="332"/>
  <c r="G212" i="332"/>
  <c r="F212" i="332"/>
  <c r="E212" i="332"/>
  <c r="G211" i="332"/>
  <c r="F211" i="332"/>
  <c r="E211" i="332"/>
  <c r="G210" i="332"/>
  <c r="F210" i="332"/>
  <c r="E210" i="332"/>
  <c r="G209" i="332"/>
  <c r="F209" i="332"/>
  <c r="E209" i="332"/>
  <c r="G208" i="332"/>
  <c r="F208" i="332"/>
  <c r="E208" i="332"/>
  <c r="G207" i="332"/>
  <c r="F207" i="332"/>
  <c r="E207" i="332"/>
  <c r="G206" i="332"/>
  <c r="F206" i="332"/>
  <c r="E206" i="332"/>
  <c r="G204" i="332"/>
  <c r="F204" i="332"/>
  <c r="E204" i="332"/>
  <c r="G203" i="332"/>
  <c r="F203" i="332"/>
  <c r="E203" i="332"/>
  <c r="G202" i="332"/>
  <c r="F202" i="332"/>
  <c r="E202" i="332"/>
  <c r="G201" i="332"/>
  <c r="F201" i="332"/>
  <c r="E201" i="332"/>
  <c r="G200" i="332"/>
  <c r="F200" i="332"/>
  <c r="E200" i="332"/>
  <c r="G199" i="332"/>
  <c r="F199" i="332"/>
  <c r="E199" i="332"/>
  <c r="G198" i="332"/>
  <c r="F198" i="332"/>
  <c r="E198" i="332"/>
  <c r="G197" i="332"/>
  <c r="F197" i="332"/>
  <c r="E197" i="332"/>
  <c r="G196" i="332"/>
  <c r="F196" i="332"/>
  <c r="E196" i="332"/>
  <c r="G195" i="332"/>
  <c r="F195" i="332"/>
  <c r="E195" i="332"/>
  <c r="G194" i="332"/>
  <c r="F194" i="332"/>
  <c r="E194" i="332"/>
  <c r="G193" i="332"/>
  <c r="F193" i="332"/>
  <c r="E193" i="332"/>
  <c r="G192" i="332"/>
  <c r="F192" i="332"/>
  <c r="E192" i="332"/>
  <c r="G191" i="332"/>
  <c r="F191" i="332"/>
  <c r="E191" i="332"/>
  <c r="G190" i="332"/>
  <c r="F190" i="332"/>
  <c r="E190" i="332"/>
  <c r="G189" i="332"/>
  <c r="F189" i="332"/>
  <c r="E189" i="332"/>
  <c r="G188" i="332"/>
  <c r="F188" i="332"/>
  <c r="E188" i="332"/>
  <c r="G187" i="332"/>
  <c r="F187" i="332"/>
  <c r="E187" i="332"/>
  <c r="G186" i="332"/>
  <c r="F186" i="332"/>
  <c r="E186" i="332"/>
  <c r="G185" i="332"/>
  <c r="F185" i="332"/>
  <c r="E185" i="332"/>
  <c r="G184" i="332"/>
  <c r="F184" i="332"/>
  <c r="E184" i="332"/>
  <c r="G183" i="332"/>
  <c r="F183" i="332"/>
  <c r="E183" i="332"/>
  <c r="G182" i="332"/>
  <c r="F182" i="332"/>
  <c r="E182" i="332"/>
  <c r="G181" i="332"/>
  <c r="F181" i="332"/>
  <c r="E181" i="332"/>
  <c r="G180" i="332"/>
  <c r="F180" i="332"/>
  <c r="E180" i="332"/>
  <c r="G179" i="332"/>
  <c r="F179" i="332"/>
  <c r="E179" i="332"/>
  <c r="G178" i="332"/>
  <c r="F178" i="332"/>
  <c r="E178" i="332"/>
  <c r="G177" i="332"/>
  <c r="F177" i="332"/>
  <c r="E177" i="332"/>
  <c r="G176" i="332"/>
  <c r="F176" i="332"/>
  <c r="E176" i="332"/>
  <c r="G175" i="332"/>
  <c r="F175" i="332"/>
  <c r="E175" i="332"/>
  <c r="G174" i="332"/>
  <c r="F174" i="332"/>
  <c r="E174" i="332"/>
  <c r="G173" i="332"/>
  <c r="F173" i="332"/>
  <c r="E173" i="332"/>
  <c r="G167" i="332"/>
  <c r="F167" i="332"/>
  <c r="E167" i="332"/>
  <c r="G166" i="332"/>
  <c r="F166" i="332"/>
  <c r="E166" i="332"/>
  <c r="G165" i="332"/>
  <c r="F165" i="332"/>
  <c r="E165" i="332"/>
  <c r="G164" i="332"/>
  <c r="F164" i="332"/>
  <c r="E164" i="332"/>
  <c r="G163" i="332"/>
  <c r="F163" i="332"/>
  <c r="E163" i="332"/>
  <c r="G162" i="332"/>
  <c r="F162" i="332"/>
  <c r="E162" i="332"/>
  <c r="G161" i="332"/>
  <c r="F161" i="332"/>
  <c r="E161" i="332"/>
  <c r="G160" i="332"/>
  <c r="F160" i="332"/>
  <c r="E160" i="332"/>
  <c r="G159" i="332"/>
  <c r="F159" i="332"/>
  <c r="E159" i="332"/>
  <c r="G158" i="332"/>
  <c r="F158" i="332"/>
  <c r="E158" i="332"/>
  <c r="G157" i="332"/>
  <c r="F157" i="332"/>
  <c r="E157" i="332"/>
  <c r="G156" i="332"/>
  <c r="F156" i="332"/>
  <c r="E156" i="332"/>
  <c r="G155" i="332"/>
  <c r="F155" i="332"/>
  <c r="E155" i="332"/>
  <c r="G154" i="332"/>
  <c r="F154" i="332"/>
  <c r="E154" i="332"/>
  <c r="G153" i="332"/>
  <c r="F153" i="332"/>
  <c r="E153" i="332"/>
  <c r="G152" i="332"/>
  <c r="F152" i="332"/>
  <c r="E152" i="332"/>
  <c r="G151" i="332"/>
  <c r="F151" i="332"/>
  <c r="E151" i="332"/>
  <c r="G150" i="332"/>
  <c r="F150" i="332"/>
  <c r="E150" i="332"/>
  <c r="G149" i="332"/>
  <c r="F149" i="332"/>
  <c r="E149" i="332"/>
  <c r="G148" i="332"/>
  <c r="F148" i="332"/>
  <c r="E148" i="332"/>
  <c r="G147" i="332"/>
  <c r="F147" i="332"/>
  <c r="E147" i="332"/>
  <c r="G146" i="332"/>
  <c r="F146" i="332"/>
  <c r="E146" i="332"/>
  <c r="G145" i="332"/>
  <c r="F145" i="332"/>
  <c r="E145" i="332"/>
  <c r="G144" i="332"/>
  <c r="F144" i="332"/>
  <c r="E144" i="332"/>
  <c r="G143" i="332"/>
  <c r="F143" i="332"/>
  <c r="E143" i="332"/>
  <c r="G142" i="332"/>
  <c r="F142" i="332"/>
  <c r="E142" i="332"/>
  <c r="G141" i="332"/>
  <c r="F141" i="332"/>
  <c r="E141" i="332"/>
  <c r="G140" i="332"/>
  <c r="F140" i="332"/>
  <c r="E140" i="332"/>
  <c r="G139" i="332"/>
  <c r="F139" i="332"/>
  <c r="E139" i="332"/>
  <c r="G138" i="332"/>
  <c r="F138" i="332"/>
  <c r="E138" i="332"/>
  <c r="G137" i="332"/>
  <c r="F137" i="332"/>
  <c r="E137" i="332"/>
  <c r="G136" i="332"/>
  <c r="F136" i="332"/>
  <c r="E136" i="332"/>
  <c r="G134" i="332"/>
  <c r="F134" i="332"/>
  <c r="E134" i="332"/>
  <c r="G133" i="332"/>
  <c r="F133" i="332"/>
  <c r="E133" i="332"/>
  <c r="G132" i="332"/>
  <c r="F132" i="332"/>
  <c r="E132" i="332"/>
  <c r="G131" i="332"/>
  <c r="F131" i="332"/>
  <c r="E131" i="332"/>
  <c r="G130" i="332"/>
  <c r="F130" i="332"/>
  <c r="E130" i="332"/>
  <c r="G129" i="332"/>
  <c r="F129" i="332"/>
  <c r="E129" i="332"/>
  <c r="G128" i="332"/>
  <c r="F128" i="332"/>
  <c r="E128" i="332"/>
  <c r="G127" i="332"/>
  <c r="F127" i="332"/>
  <c r="E127" i="332"/>
  <c r="G126" i="332"/>
  <c r="F126" i="332"/>
  <c r="E126" i="332"/>
  <c r="G125" i="332"/>
  <c r="F125" i="332"/>
  <c r="E125" i="332"/>
  <c r="G124" i="332"/>
  <c r="F124" i="332"/>
  <c r="E124" i="332"/>
  <c r="G123" i="332"/>
  <c r="F123" i="332"/>
  <c r="E123" i="332"/>
  <c r="G122" i="332"/>
  <c r="F122" i="332"/>
  <c r="E122" i="332"/>
  <c r="G121" i="332"/>
  <c r="F121" i="332"/>
  <c r="E121" i="332"/>
  <c r="G120" i="332"/>
  <c r="F120" i="332"/>
  <c r="E120" i="332"/>
  <c r="G119" i="332"/>
  <c r="F119" i="332"/>
  <c r="E119" i="332"/>
  <c r="G118" i="332"/>
  <c r="F118" i="332"/>
  <c r="E118" i="332"/>
  <c r="G117" i="332"/>
  <c r="F117" i="332"/>
  <c r="E117" i="332"/>
  <c r="G116" i="332"/>
  <c r="F116" i="332"/>
  <c r="E116" i="332"/>
  <c r="G115" i="332"/>
  <c r="F115" i="332"/>
  <c r="E115" i="332"/>
  <c r="G114" i="332"/>
  <c r="F114" i="332"/>
  <c r="E114" i="332"/>
  <c r="G113" i="332"/>
  <c r="F113" i="332"/>
  <c r="E113" i="332"/>
  <c r="G112" i="332"/>
  <c r="F112" i="332"/>
  <c r="E112" i="332"/>
  <c r="G111" i="332"/>
  <c r="F111" i="332"/>
  <c r="E111" i="332"/>
  <c r="G110" i="332"/>
  <c r="F110" i="332"/>
  <c r="E110" i="332"/>
  <c r="G109" i="332"/>
  <c r="F109" i="332"/>
  <c r="E109" i="332"/>
  <c r="G108" i="332"/>
  <c r="F108" i="332"/>
  <c r="E108" i="332"/>
  <c r="G107" i="332"/>
  <c r="F107" i="332"/>
  <c r="E107" i="332"/>
  <c r="G106" i="332"/>
  <c r="F106" i="332"/>
  <c r="E106" i="332"/>
  <c r="G105" i="332"/>
  <c r="F105" i="332"/>
  <c r="E105" i="332"/>
  <c r="G104" i="332"/>
  <c r="F104" i="332"/>
  <c r="E104" i="332"/>
  <c r="G103" i="332"/>
  <c r="F103" i="332"/>
  <c r="E103" i="332"/>
  <c r="G101" i="332"/>
  <c r="F101" i="332"/>
  <c r="E101" i="332"/>
  <c r="G100" i="332"/>
  <c r="F100" i="332"/>
  <c r="E100" i="332"/>
  <c r="G99" i="332"/>
  <c r="F99" i="332"/>
  <c r="E99" i="332"/>
  <c r="G98" i="332"/>
  <c r="F98" i="332"/>
  <c r="E98" i="332"/>
  <c r="G97" i="332"/>
  <c r="F97" i="332"/>
  <c r="E97" i="332"/>
  <c r="G96" i="332"/>
  <c r="F96" i="332"/>
  <c r="E96" i="332"/>
  <c r="G95" i="332"/>
  <c r="F95" i="332"/>
  <c r="E95" i="332"/>
  <c r="G94" i="332"/>
  <c r="F94" i="332"/>
  <c r="E94" i="332"/>
  <c r="G93" i="332"/>
  <c r="F93" i="332"/>
  <c r="E93" i="332"/>
  <c r="G92" i="332"/>
  <c r="F92" i="332"/>
  <c r="E92" i="332"/>
  <c r="G91" i="332"/>
  <c r="F91" i="332"/>
  <c r="E91" i="332"/>
  <c r="G90" i="332"/>
  <c r="F90" i="332"/>
  <c r="E90" i="332"/>
  <c r="G89" i="332"/>
  <c r="F89" i="332"/>
  <c r="E89" i="332"/>
  <c r="G88" i="332"/>
  <c r="F88" i="332"/>
  <c r="E88" i="332"/>
  <c r="G87" i="332"/>
  <c r="F87" i="332"/>
  <c r="E87" i="332"/>
  <c r="G86" i="332"/>
  <c r="F86" i="332"/>
  <c r="E86" i="332"/>
  <c r="G85" i="332"/>
  <c r="F85" i="332"/>
  <c r="E85" i="332"/>
  <c r="G84" i="332"/>
  <c r="F84" i="332"/>
  <c r="E84" i="332"/>
  <c r="G83" i="332"/>
  <c r="F83" i="332"/>
  <c r="E83" i="332"/>
  <c r="G82" i="332"/>
  <c r="F82" i="332"/>
  <c r="E82" i="332"/>
  <c r="G81" i="332"/>
  <c r="F81" i="332"/>
  <c r="E81" i="332"/>
  <c r="G80" i="332"/>
  <c r="F80" i="332"/>
  <c r="E80" i="332"/>
  <c r="G79" i="332"/>
  <c r="F79" i="332"/>
  <c r="E79" i="332"/>
  <c r="G78" i="332"/>
  <c r="F78" i="332"/>
  <c r="E78" i="332"/>
  <c r="G77" i="332"/>
  <c r="F77" i="332"/>
  <c r="E77" i="332"/>
  <c r="G76" i="332"/>
  <c r="F76" i="332"/>
  <c r="E76" i="332"/>
  <c r="G75" i="332"/>
  <c r="F75" i="332"/>
  <c r="E75" i="332"/>
  <c r="G74" i="332"/>
  <c r="F74" i="332"/>
  <c r="E74" i="332"/>
  <c r="G73" i="332"/>
  <c r="F73" i="332"/>
  <c r="E73" i="332"/>
  <c r="G72" i="332"/>
  <c r="F72" i="332"/>
  <c r="E72" i="332"/>
  <c r="G71" i="332"/>
  <c r="F71" i="332"/>
  <c r="E71" i="332"/>
  <c r="G70" i="332"/>
  <c r="F70" i="332"/>
  <c r="E70" i="332"/>
  <c r="G68" i="332"/>
  <c r="F68" i="332"/>
  <c r="E68" i="332"/>
  <c r="G67" i="332"/>
  <c r="F67" i="332"/>
  <c r="E67" i="332"/>
  <c r="G66" i="332"/>
  <c r="F66" i="332"/>
  <c r="E66" i="332"/>
  <c r="G65" i="332"/>
  <c r="F65" i="332"/>
  <c r="E65" i="332"/>
  <c r="G64" i="332"/>
  <c r="F64" i="332"/>
  <c r="E64" i="332"/>
  <c r="G63" i="332"/>
  <c r="F63" i="332"/>
  <c r="E63" i="332"/>
  <c r="G62" i="332"/>
  <c r="F62" i="332"/>
  <c r="E62" i="332"/>
  <c r="G61" i="332"/>
  <c r="F61" i="332"/>
  <c r="E61" i="332"/>
  <c r="G60" i="332"/>
  <c r="F60" i="332"/>
  <c r="E60" i="332"/>
  <c r="G59" i="332"/>
  <c r="F59" i="332"/>
  <c r="E59" i="332"/>
  <c r="G58" i="332"/>
  <c r="F58" i="332"/>
  <c r="E58" i="332"/>
  <c r="G57" i="332"/>
  <c r="F57" i="332"/>
  <c r="E57" i="332"/>
  <c r="G56" i="332"/>
  <c r="F56" i="332"/>
  <c r="E56" i="332"/>
  <c r="G55" i="332"/>
  <c r="F55" i="332"/>
  <c r="E55" i="332"/>
  <c r="G54" i="332"/>
  <c r="F54" i="332"/>
  <c r="E54" i="332"/>
  <c r="G53" i="332"/>
  <c r="F53" i="332"/>
  <c r="E53" i="332"/>
  <c r="G52" i="332"/>
  <c r="F52" i="332"/>
  <c r="E52" i="332"/>
  <c r="G51" i="332"/>
  <c r="F51" i="332"/>
  <c r="E51" i="332"/>
  <c r="G50" i="332"/>
  <c r="F50" i="332"/>
  <c r="E50" i="332"/>
  <c r="G49" i="332"/>
  <c r="F49" i="332"/>
  <c r="E49" i="332"/>
  <c r="G48" i="332"/>
  <c r="F48" i="332"/>
  <c r="E48" i="332"/>
  <c r="G47" i="332"/>
  <c r="F47" i="332"/>
  <c r="E47" i="332"/>
  <c r="G46" i="332"/>
  <c r="F46" i="332"/>
  <c r="E46" i="332"/>
  <c r="G45" i="332"/>
  <c r="F45" i="332"/>
  <c r="E45" i="332"/>
  <c r="G44" i="332"/>
  <c r="F44" i="332"/>
  <c r="E44" i="332"/>
  <c r="G43" i="332"/>
  <c r="F43" i="332"/>
  <c r="E43" i="332"/>
  <c r="G42" i="332"/>
  <c r="F42" i="332"/>
  <c r="E42" i="332"/>
  <c r="G41" i="332"/>
  <c r="F41" i="332"/>
  <c r="E41" i="332"/>
  <c r="G40" i="332"/>
  <c r="F40" i="332"/>
  <c r="E40" i="332"/>
  <c r="G39" i="332"/>
  <c r="F39" i="332"/>
  <c r="E39" i="332"/>
  <c r="G38" i="332"/>
  <c r="F38" i="332"/>
  <c r="E38" i="332"/>
  <c r="G37" i="332"/>
  <c r="F37" i="332"/>
  <c r="E37" i="332"/>
  <c r="E31" i="332"/>
  <c r="E30" i="332"/>
  <c r="E29" i="332"/>
  <c r="E28" i="332"/>
  <c r="E26" i="332"/>
  <c r="E25" i="332"/>
  <c r="E24" i="332"/>
  <c r="E23" i="332"/>
  <c r="E21" i="332"/>
  <c r="E20" i="332"/>
  <c r="E19" i="332"/>
  <c r="E18" i="332"/>
  <c r="E16" i="332"/>
  <c r="E15" i="332"/>
  <c r="E14" i="332"/>
  <c r="E13" i="332"/>
  <c r="C3" i="332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E107" i="38" s="1"/>
  <c r="AH17" i="38"/>
  <c r="D107" i="38" s="1"/>
  <c r="AF17" i="38"/>
  <c r="H92" i="38" s="1"/>
  <c r="AE17" i="38"/>
  <c r="G92" i="38" s="1"/>
  <c r="AC17" i="38"/>
  <c r="E92" i="38" s="1"/>
  <c r="AB17" i="38"/>
  <c r="D92" i="38" s="1"/>
  <c r="Z17" i="38"/>
  <c r="H77" i="38" s="1"/>
  <c r="Y17" i="38"/>
  <c r="G77" i="38" s="1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E47" i="38" s="1"/>
  <c r="J17" i="38"/>
  <c r="D47" i="38" s="1"/>
  <c r="H17" i="38"/>
  <c r="H32" i="38" s="1"/>
  <c r="G17" i="38"/>
  <c r="G32" i="38" s="1"/>
  <c r="E17" i="38"/>
  <c r="E32" i="38" s="1"/>
  <c r="D17" i="38"/>
  <c r="D32" i="38" s="1"/>
  <c r="AI16" i="38"/>
  <c r="E106" i="38" s="1"/>
  <c r="AH16" i="38"/>
  <c r="D106" i="38" s="1"/>
  <c r="AF16" i="38"/>
  <c r="AE16" i="38"/>
  <c r="G91" i="38" s="1"/>
  <c r="AC16" i="38"/>
  <c r="AB16" i="38"/>
  <c r="D91" i="38" s="1"/>
  <c r="Z16" i="38"/>
  <c r="Y16" i="38"/>
  <c r="W16" i="38"/>
  <c r="E76" i="38" s="1"/>
  <c r="V16" i="38"/>
  <c r="D76" i="38" s="1"/>
  <c r="T16" i="38"/>
  <c r="H61" i="38" s="1"/>
  <c r="S16" i="38"/>
  <c r="G61" i="38" s="1"/>
  <c r="Q16" i="38"/>
  <c r="E61" i="38" s="1"/>
  <c r="P16" i="38"/>
  <c r="D61" i="38" s="1"/>
  <c r="N16" i="38"/>
  <c r="H46" i="38" s="1"/>
  <c r="M16" i="38"/>
  <c r="G46" i="38" s="1"/>
  <c r="K16" i="38"/>
  <c r="E46" i="38" s="1"/>
  <c r="J16" i="38"/>
  <c r="D46" i="38" s="1"/>
  <c r="H16" i="38"/>
  <c r="H31" i="38" s="1"/>
  <c r="G16" i="38"/>
  <c r="G31" i="38" s="1"/>
  <c r="E16" i="38"/>
  <c r="D16" i="38"/>
  <c r="D31" i="38" s="1"/>
  <c r="AI15" i="38"/>
  <c r="AH15" i="38"/>
  <c r="D105" i="38" s="1"/>
  <c r="AF15" i="38"/>
  <c r="H90" i="38" s="1"/>
  <c r="AE15" i="38"/>
  <c r="G90" i="38" s="1"/>
  <c r="AC15" i="38"/>
  <c r="E90" i="38" s="1"/>
  <c r="AB15" i="38"/>
  <c r="D90" i="38" s="1"/>
  <c r="Z15" i="38"/>
  <c r="H75" i="38" s="1"/>
  <c r="Y15" i="38"/>
  <c r="G75" i="38" s="1"/>
  <c r="W15" i="38"/>
  <c r="E75" i="38" s="1"/>
  <c r="V15" i="38"/>
  <c r="D75" i="38" s="1"/>
  <c r="T15" i="38"/>
  <c r="H60" i="38" s="1"/>
  <c r="S15" i="38"/>
  <c r="G60" i="38" s="1"/>
  <c r="Q15" i="38"/>
  <c r="P15" i="38"/>
  <c r="D60" i="38" s="1"/>
  <c r="N15" i="38"/>
  <c r="H45" i="38" s="1"/>
  <c r="M15" i="38"/>
  <c r="G45" i="38" s="1"/>
  <c r="K15" i="38"/>
  <c r="J15" i="38"/>
  <c r="H15" i="38"/>
  <c r="H30" i="38" s="1"/>
  <c r="G15" i="38"/>
  <c r="G30" i="38" s="1"/>
  <c r="E15" i="38"/>
  <c r="E30" i="38" s="1"/>
  <c r="D15" i="38"/>
  <c r="D30" i="38" s="1"/>
  <c r="AI14" i="38"/>
  <c r="E104" i="38" s="1"/>
  <c r="AH14" i="38"/>
  <c r="D104" i="38" s="1"/>
  <c r="AF14" i="38"/>
  <c r="H89" i="38" s="1"/>
  <c r="AE14" i="38"/>
  <c r="G89" i="38" s="1"/>
  <c r="AC14" i="38"/>
  <c r="E89" i="38" s="1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H44" i="38" s="1"/>
  <c r="M14" i="38"/>
  <c r="G44" i="38" s="1"/>
  <c r="K14" i="38"/>
  <c r="E44" i="38" s="1"/>
  <c r="J14" i="38"/>
  <c r="D44" i="38" s="1"/>
  <c r="H14" i="38"/>
  <c r="H29" i="38" s="1"/>
  <c r="G14" i="38"/>
  <c r="G29" i="38" s="1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H58" i="38" s="1"/>
  <c r="S13" i="38"/>
  <c r="G58" i="38" s="1"/>
  <c r="Q13" i="38"/>
  <c r="E58" i="38" s="1"/>
  <c r="P13" i="38"/>
  <c r="D58" i="38" s="1"/>
  <c r="N13" i="38"/>
  <c r="H43" i="38" s="1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H87" i="38" s="1"/>
  <c r="AE12" i="38"/>
  <c r="G87" i="38" s="1"/>
  <c r="AC12" i="38"/>
  <c r="AB12" i="38"/>
  <c r="D87" i="38" s="1"/>
  <c r="Z12" i="38"/>
  <c r="H72" i="38" s="1"/>
  <c r="Y12" i="38"/>
  <c r="G72" i="38" s="1"/>
  <c r="W12" i="38"/>
  <c r="E72" i="38" s="1"/>
  <c r="V12" i="38"/>
  <c r="D72" i="38" s="1"/>
  <c r="T12" i="38"/>
  <c r="H57" i="38" s="1"/>
  <c r="S12" i="38"/>
  <c r="G57" i="38" s="1"/>
  <c r="Q12" i="38"/>
  <c r="P12" i="38"/>
  <c r="D57" i="38" s="1"/>
  <c r="N12" i="38"/>
  <c r="M12" i="38"/>
  <c r="G42" i="38" s="1"/>
  <c r="K12" i="38"/>
  <c r="E42" i="38" s="1"/>
  <c r="J12" i="38"/>
  <c r="D42" i="38" s="1"/>
  <c r="H12" i="38"/>
  <c r="H27" i="38" s="1"/>
  <c r="G12" i="38"/>
  <c r="E12" i="38"/>
  <c r="E27" i="38" s="1"/>
  <c r="D12" i="38"/>
  <c r="D27" i="38" s="1"/>
  <c r="AI11" i="38"/>
  <c r="E101" i="38" s="1"/>
  <c r="AH11" i="38"/>
  <c r="D101" i="38" s="1"/>
  <c r="AF11" i="38"/>
  <c r="H86" i="38" s="1"/>
  <c r="AE11" i="38"/>
  <c r="G86" i="38" s="1"/>
  <c r="AC11" i="38"/>
  <c r="E86" i="38" s="1"/>
  <c r="AB11" i="38"/>
  <c r="D86" i="38" s="1"/>
  <c r="Z11" i="38"/>
  <c r="H71" i="38" s="1"/>
  <c r="Y11" i="38"/>
  <c r="W11" i="38"/>
  <c r="E71" i="38" s="1"/>
  <c r="V11" i="38"/>
  <c r="D71" i="38" s="1"/>
  <c r="T11" i="38"/>
  <c r="H56" i="38" s="1"/>
  <c r="S11" i="38"/>
  <c r="G56" i="38" s="1"/>
  <c r="Q11" i="38"/>
  <c r="E56" i="38" s="1"/>
  <c r="P11" i="38"/>
  <c r="D56" i="38" s="1"/>
  <c r="N11" i="38"/>
  <c r="H41" i="38" s="1"/>
  <c r="M11" i="38"/>
  <c r="G41" i="38" s="1"/>
  <c r="K11" i="38"/>
  <c r="E41" i="38" s="1"/>
  <c r="J11" i="38"/>
  <c r="D41" i="38" s="1"/>
  <c r="H11" i="38"/>
  <c r="H26" i="38" s="1"/>
  <c r="G11" i="38"/>
  <c r="G26" i="38" s="1"/>
  <c r="E11" i="38"/>
  <c r="E26" i="38" s="1"/>
  <c r="D11" i="38"/>
  <c r="AI10" i="38"/>
  <c r="AH10" i="38"/>
  <c r="D100" i="38" s="1"/>
  <c r="AF10" i="38"/>
  <c r="AE10" i="38"/>
  <c r="G85" i="38" s="1"/>
  <c r="AC10" i="38"/>
  <c r="E85" i="38" s="1"/>
  <c r="AB10" i="38"/>
  <c r="Z10" i="38"/>
  <c r="H70" i="38" s="1"/>
  <c r="Y10" i="38"/>
  <c r="G70" i="38" s="1"/>
  <c r="W10" i="38"/>
  <c r="E70" i="38" s="1"/>
  <c r="V10" i="38"/>
  <c r="D70" i="38" s="1"/>
  <c r="T10" i="38"/>
  <c r="H55" i="38" s="1"/>
  <c r="S10" i="38"/>
  <c r="G55" i="38" s="1"/>
  <c r="Q10" i="38"/>
  <c r="E55" i="38" s="1"/>
  <c r="P10" i="38"/>
  <c r="D55" i="38" s="1"/>
  <c r="N10" i="38"/>
  <c r="M10" i="38"/>
  <c r="G40" i="38" s="1"/>
  <c r="K10" i="38"/>
  <c r="J10" i="38"/>
  <c r="D40" i="38" s="1"/>
  <c r="H10" i="38"/>
  <c r="H25" i="38" s="1"/>
  <c r="G10" i="38"/>
  <c r="G25" i="38" s="1"/>
  <c r="E10" i="38"/>
  <c r="E25" i="38" s="1"/>
  <c r="D10" i="38"/>
  <c r="D25" i="38" s="1"/>
  <c r="AI9" i="38"/>
  <c r="E99" i="38" s="1"/>
  <c r="AH9" i="38"/>
  <c r="D99" i="38" s="1"/>
  <c r="AF9" i="38"/>
  <c r="H84" i="38" s="1"/>
  <c r="AE9" i="38"/>
  <c r="G84" i="38" s="1"/>
  <c r="AC9" i="38"/>
  <c r="E84" i="38" s="1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E54" i="38" s="1"/>
  <c r="P9" i="38"/>
  <c r="D54" i="38" s="1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E24" i="38" s="1"/>
  <c r="D9" i="38"/>
  <c r="D24" i="38" s="1"/>
  <c r="H85" i="38"/>
  <c r="D26" i="38"/>
  <c r="E102" i="38"/>
  <c r="H40" i="38"/>
  <c r="AG17" i="38"/>
  <c r="AD17" i="38"/>
  <c r="AA17" i="38"/>
  <c r="C92" i="38" s="1"/>
  <c r="X17" i="38"/>
  <c r="F77" i="38" s="1"/>
  <c r="U17" i="38"/>
  <c r="R17" i="38"/>
  <c r="F62" i="38" s="1"/>
  <c r="O17" i="38"/>
  <c r="C62" i="38" s="1"/>
  <c r="L17" i="38"/>
  <c r="F47" i="38" s="1"/>
  <c r="I17" i="38"/>
  <c r="F17" i="38"/>
  <c r="F32" i="38" s="1"/>
  <c r="C17" i="38"/>
  <c r="C32" i="38" s="1"/>
  <c r="AG16" i="38"/>
  <c r="C106" i="38" s="1"/>
  <c r="AD16" i="38"/>
  <c r="F91" i="38" s="1"/>
  <c r="AA16" i="38"/>
  <c r="C91" i="38" s="1"/>
  <c r="X16" i="38"/>
  <c r="U16" i="38"/>
  <c r="R16" i="38"/>
  <c r="F61" i="38" s="1"/>
  <c r="O16" i="38"/>
  <c r="C61" i="38" s="1"/>
  <c r="L16" i="38"/>
  <c r="I16" i="38"/>
  <c r="C46" i="38" s="1"/>
  <c r="F16" i="38"/>
  <c r="F31" i="38" s="1"/>
  <c r="C16" i="38"/>
  <c r="C31" i="38" s="1"/>
  <c r="AG15" i="38"/>
  <c r="C105" i="38" s="1"/>
  <c r="AD15" i="38"/>
  <c r="F90" i="38" s="1"/>
  <c r="AA15" i="38"/>
  <c r="X15" i="38"/>
  <c r="F75" i="38" s="1"/>
  <c r="U15" i="38"/>
  <c r="C75" i="38" s="1"/>
  <c r="R15" i="38"/>
  <c r="F60" i="38" s="1"/>
  <c r="O15" i="38"/>
  <c r="C60" i="38" s="1"/>
  <c r="L15" i="38"/>
  <c r="F45" i="38" s="1"/>
  <c r="I15" i="38"/>
  <c r="F15" i="38"/>
  <c r="F30" i="38" s="1"/>
  <c r="C15" i="38"/>
  <c r="AG14" i="38"/>
  <c r="C104" i="38" s="1"/>
  <c r="AD14" i="38"/>
  <c r="AA14" i="38"/>
  <c r="C89" i="38" s="1"/>
  <c r="X14" i="38"/>
  <c r="U14" i="38"/>
  <c r="C74" i="38" s="1"/>
  <c r="R14" i="38"/>
  <c r="O14" i="38"/>
  <c r="C59" i="38" s="1"/>
  <c r="L14" i="38"/>
  <c r="F44" i="38" s="1"/>
  <c r="I14" i="38"/>
  <c r="C44" i="38" s="1"/>
  <c r="F14" i="38"/>
  <c r="F29" i="38" s="1"/>
  <c r="C14" i="38"/>
  <c r="C29" i="38" s="1"/>
  <c r="AG13" i="38"/>
  <c r="C103" i="38" s="1"/>
  <c r="AD13" i="38"/>
  <c r="F88" i="38" s="1"/>
  <c r="AA13" i="38"/>
  <c r="C88" i="38" s="1"/>
  <c r="X13" i="38"/>
  <c r="F73" i="38" s="1"/>
  <c r="U13" i="38"/>
  <c r="R13" i="38"/>
  <c r="F58" i="38" s="1"/>
  <c r="O13" i="38"/>
  <c r="L13" i="38"/>
  <c r="I13" i="38"/>
  <c r="C43" i="38" s="1"/>
  <c r="F13" i="38"/>
  <c r="F28" i="38" s="1"/>
  <c r="C13" i="38"/>
  <c r="AG12" i="38"/>
  <c r="C102" i="38" s="1"/>
  <c r="AD12" i="38"/>
  <c r="F87" i="38" s="1"/>
  <c r="AA12" i="38"/>
  <c r="C87" i="38" s="1"/>
  <c r="X12" i="38"/>
  <c r="F72" i="38" s="1"/>
  <c r="U12" i="38"/>
  <c r="C72" i="38" s="1"/>
  <c r="R12" i="38"/>
  <c r="F57" i="38" s="1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AA11" i="38"/>
  <c r="X11" i="38"/>
  <c r="U11" i="38"/>
  <c r="C71" i="38" s="1"/>
  <c r="R11" i="38"/>
  <c r="F56" i="38" s="1"/>
  <c r="O11" i="38"/>
  <c r="L11" i="38"/>
  <c r="F41" i="38" s="1"/>
  <c r="I11" i="38"/>
  <c r="F11" i="38"/>
  <c r="F26" i="38" s="1"/>
  <c r="C11" i="38"/>
  <c r="AG10" i="38"/>
  <c r="C100" i="38" s="1"/>
  <c r="AD10" i="38"/>
  <c r="F85" i="38" s="1"/>
  <c r="AA10" i="38"/>
  <c r="C85" i="38" s="1"/>
  <c r="X10" i="38"/>
  <c r="U10" i="38"/>
  <c r="C70" i="38" s="1"/>
  <c r="R10" i="38"/>
  <c r="F55" i="38" s="1"/>
  <c r="O10" i="38"/>
  <c r="C55" i="38" s="1"/>
  <c r="L10" i="38"/>
  <c r="I10" i="38"/>
  <c r="C40" i="38" s="1"/>
  <c r="F10" i="38"/>
  <c r="F25" i="38" s="1"/>
  <c r="C10" i="38"/>
  <c r="C25" i="38" s="1"/>
  <c r="AG9" i="38"/>
  <c r="AD9" i="38"/>
  <c r="F84" i="38" s="1"/>
  <c r="AA9" i="38"/>
  <c r="C84" i="38" s="1"/>
  <c r="X9" i="38"/>
  <c r="F69" i="38" s="1"/>
  <c r="U9" i="38"/>
  <c r="C69" i="38" s="1"/>
  <c r="R9" i="38"/>
  <c r="F54" i="38" s="1"/>
  <c r="O9" i="38"/>
  <c r="L9" i="38"/>
  <c r="F39" i="38" s="1"/>
  <c r="I9" i="38"/>
  <c r="F9" i="38"/>
  <c r="F24" i="38" s="1"/>
  <c r="C9" i="38"/>
  <c r="C77" i="38"/>
  <c r="H47" i="38"/>
  <c r="C47" i="38"/>
  <c r="E105" i="38"/>
  <c r="E45" i="38"/>
  <c r="F74" i="38"/>
  <c r="H59" i="38"/>
  <c r="H73" i="38"/>
  <c r="G27" i="38"/>
  <c r="F71" i="38"/>
  <c r="C56" i="38"/>
  <c r="D85" i="38"/>
  <c r="F70" i="38"/>
  <c r="C39" i="38"/>
  <c r="C107" i="38"/>
  <c r="E62" i="38"/>
  <c r="C73" i="38"/>
  <c r="G71" i="38"/>
  <c r="C99" i="38"/>
  <c r="E103" i="38"/>
  <c r="C101" i="38"/>
  <c r="E100" i="38"/>
  <c r="F92" i="38"/>
  <c r="H91" i="38"/>
  <c r="E91" i="38"/>
  <c r="C90" i="38"/>
  <c r="F89" i="38"/>
  <c r="H88" i="38"/>
  <c r="E87" i="38"/>
  <c r="F86" i="38"/>
  <c r="C86" i="38"/>
  <c r="H76" i="38"/>
  <c r="G76" i="38"/>
  <c r="F76" i="38"/>
  <c r="C76" i="38"/>
  <c r="H74" i="38"/>
  <c r="G74" i="38"/>
  <c r="E74" i="38"/>
  <c r="E60" i="38"/>
  <c r="G59" i="38"/>
  <c r="F59" i="38"/>
  <c r="E59" i="38"/>
  <c r="C58" i="38"/>
  <c r="E57" i="38"/>
  <c r="C54" i="38"/>
  <c r="F46" i="38"/>
  <c r="D45" i="38"/>
  <c r="C45" i="38"/>
  <c r="F43" i="38"/>
  <c r="E43" i="38"/>
  <c r="H42" i="38"/>
  <c r="F42" i="38"/>
  <c r="C41" i="38"/>
  <c r="F40" i="38"/>
  <c r="E40" i="38"/>
  <c r="E31" i="38"/>
  <c r="C30" i="38"/>
  <c r="C28" i="38"/>
  <c r="C26" i="38"/>
  <c r="C24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C7" i="196"/>
  <c r="H16" i="196" l="1"/>
  <c r="E16" i="196"/>
  <c r="C16" i="196"/>
  <c r="G16" i="196"/>
  <c r="D16" i="196"/>
  <c r="F16" i="196"/>
  <c r="G7" i="194" l="1"/>
  <c r="F7" i="194"/>
  <c r="E7" i="194"/>
  <c r="D7" i="194"/>
  <c r="C7" i="194"/>
  <c r="E16" i="194" s="1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D16" i="194" l="1"/>
  <c r="F16" i="194"/>
  <c r="C16" i="194"/>
  <c r="G16" i="194"/>
  <c r="E6" i="23" l="1"/>
  <c r="F6" i="23"/>
  <c r="D6" i="23"/>
  <c r="C6" i="23"/>
  <c r="G4" i="243"/>
  <c r="F4" i="243"/>
  <c r="E4" i="243"/>
  <c r="D4" i="243"/>
  <c r="C9" i="14" l="1"/>
  <c r="C8" i="14"/>
  <c r="D13" i="2" l="1"/>
  <c r="C11" i="2"/>
  <c r="D14" i="2" s="1"/>
  <c r="E18" i="31" l="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D17" i="16"/>
  <c r="F17" i="16" l="1"/>
  <c r="F20" i="16"/>
  <c r="F24" i="16"/>
  <c r="F19" i="16"/>
  <c r="F23" i="16"/>
  <c r="F18" i="16"/>
  <c r="F22" i="16"/>
  <c r="F21" i="1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C31" i="456" l="1"/>
  <c r="C28" i="456" l="1"/>
  <c r="D9" i="153" l="1"/>
  <c r="C9" i="153"/>
  <c r="G8" i="225" l="1"/>
  <c r="G7" i="225"/>
  <c r="G6" i="225"/>
  <c r="G5" i="225"/>
  <c r="B7" i="24" l="1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2" l="1"/>
  <c r="F9" i="104"/>
  <c r="L9" i="104" s="1"/>
  <c r="U38" i="229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D14" i="210"/>
  <c r="D13" i="210"/>
  <c r="D12" i="210"/>
  <c r="D11" i="210"/>
  <c r="D10" i="210"/>
  <c r="D9" i="210"/>
  <c r="D8" i="210"/>
  <c r="F8" i="210" s="1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C12" i="206"/>
  <c r="C11" i="206"/>
  <c r="C10" i="206"/>
  <c r="C9" i="206"/>
  <c r="C8" i="206"/>
  <c r="D16" i="206"/>
  <c r="D15" i="206"/>
  <c r="D14" i="206"/>
  <c r="D13" i="206"/>
  <c r="D12" i="206"/>
  <c r="D11" i="206"/>
  <c r="D10" i="206"/>
  <c r="D9" i="206"/>
  <c r="F9" i="206" s="1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F17" i="210" s="1"/>
  <c r="C17" i="210"/>
  <c r="E15" i="209"/>
  <c r="D15" i="209"/>
  <c r="C15" i="209"/>
  <c r="E17" i="208"/>
  <c r="D17" i="208"/>
  <c r="C17" i="208"/>
  <c r="E15" i="207"/>
  <c r="D15" i="207"/>
  <c r="C15" i="207"/>
  <c r="E17" i="206"/>
  <c r="D17" i="206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B7" i="210"/>
  <c r="B7" i="209"/>
  <c r="B7" i="208"/>
  <c r="B7" i="207"/>
  <c r="F13" i="206"/>
  <c r="B7" i="206"/>
  <c r="B7" i="205"/>
  <c r="B7" i="9"/>
  <c r="K9" i="104" l="1"/>
  <c r="F15" i="210"/>
  <c r="F11" i="206"/>
  <c r="F17" i="208"/>
  <c r="F17" i="206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71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80" i="1"/>
  <c r="E67" i="1"/>
  <c r="C67" i="1"/>
  <c r="E66" i="1"/>
  <c r="C66" i="1"/>
  <c r="E65" i="1"/>
  <c r="C65" i="1"/>
  <c r="E64" i="1"/>
  <c r="C64" i="1"/>
  <c r="E63" i="1"/>
  <c r="C63" i="1"/>
  <c r="E61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<sst xmlns="http://schemas.openxmlformats.org/spreadsheetml/2006/main" count="6952" uniqueCount="776">
  <si>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</si>
  <si>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</si>
  <si>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</si>
  <si>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</si>
  <si>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</si>
  <si>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</si>
  <si>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</si>
  <si>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</si>
  <si>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</si>
  <si>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</si>
  <si>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</si>
  <si>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</si>
  <si>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</si>
  <si>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</si>
  <si>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</si>
  <si>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</si>
  <si>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</si>
  <si>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</si>
  <si>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</si>
  <si>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</si>
  <si>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</si>
  <si>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</si>
  <si>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</si>
  <si>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</si>
  <si>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</si>
  <si>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</si>
  <si>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</si>
  <si>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</si>
  <si>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</si>
  <si>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</si>
  <si>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</si>
  <si>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</si>
  <si>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</si>
  <si>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</si>
  <si>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</si>
  <si>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</si>
  <si>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</si>
  <si>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</si>
  <si>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</si>
  <si>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</si>
  <si>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</si>
  <si>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</si>
  <si>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</si>
  <si>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</si>
  <si>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</si>
  <si>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</si>
  <si>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</si>
  <si>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</si>
  <si>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</si>
  <si>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</si>
  <si>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</si>
  <si>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</si>
  <si>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</si>
  <si>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</si>
  <si>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</si>
  <si>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</si>
  <si>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</si>
  <si>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</si>
  <si>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</si>
  <si>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</si>
  <si>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</si>
  <si>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</si>
  <si>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</si>
  <si>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</si>
  <si>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</si>
  <si>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</si>
  <si>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</si>
  <si>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</si>
  <si>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</si>
  <si>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</si>
  <si>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</si>
  <si>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</si>
  <si>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</si>
  <si>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</si>
  <si>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</si>
  <si>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</si>
  <si>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</si>
  <si>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</si>
  <si>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</si>
  <si>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</si>
  <si>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</si>
  <si>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</si>
  <si>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</si>
  <si>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</si>
  <si>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</si>
  <si>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</si>
  <si>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</si>
  <si>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</si>
  <si>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</si>
  <si>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</si>
  <si>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</si>
  <si>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</si>
  <si>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</si>
  <si>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</si>
  <si>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</si>
  <si>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</si>
  <si>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</si>
  <si>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</si>
  <si>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</si>
  <si>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</si>
  <si>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</si>
  <si>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</si>
  <si>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</si>
  <si>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</si>
  <si>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</si>
  <si>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</si>
  <si>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</si>
  <si>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</si>
  <si>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</si>
  <si>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</si>
  <si>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</si>
  <si>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</si>
  <si>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</si>
  <si>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</si>
  <si>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</si>
  <si>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</si>
  <si>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</si>
  <si>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</si>
  <si>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</si>
  <si>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</si>
  <si>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</si>
  <si>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</si>
  <si>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</si>
  <si>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</si>
  <si>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</si>
  <si>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</si>
  <si>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</si>
  <si>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</si>
  <si>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</si>
  <si>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</si>
  <si>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</si>
  <si>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</si>
  <si>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</si>
  <si>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</si>
  <si>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</si>
  <si>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</si>
  <si>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</si>
  <si>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</si>
  <si>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</si>
  <si>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</si>
  <si>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</si>
  <si>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</si>
  <si>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</si>
  <si>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</si>
  <si>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</si>
  <si>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</si>
  <si>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</si>
  <si>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</si>
  <si>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</si>
  <si>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</si>
  <si>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</si>
  <si>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Number of trees by age class</t>
  </si>
  <si>
    <t>Number of trees by mean stand dbh class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</si>
  <si>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</si>
  <si>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</si>
  <si>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</si>
  <si>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</si>
  <si>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</si>
  <si>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</si>
  <si>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</si>
  <si>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</si>
  <si>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</si>
  <si>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</si>
  <si>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</si>
  <si>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</si>
  <si>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</si>
  <si>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</si>
  <si>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</si>
  <si>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</si>
  <si>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</si>
  <si>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</si>
  <si>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</si>
  <si>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</si>
  <si>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</si>
  <si>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</si>
  <si>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</si>
  <si>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</si>
  <si>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</si>
  <si>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</si>
  <si>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</si>
  <si>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</si>
  <si>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</si>
  <si>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</si>
  <si>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</si>
  <si>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</si>
  <si>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</si>
  <si>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</si>
  <si>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</si>
  <si>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</si>
  <si>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</si>
  <si>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</si>
  <si>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</si>
  <si>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</si>
  <si>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</si>
  <si>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</si>
  <si>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</si>
  <si>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</si>
  <si>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</si>
  <si>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</si>
  <si>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</si>
  <si>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</si>
  <si>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</si>
  <si>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</si>
  <si>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</si>
  <si>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</si>
  <si>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</si>
  <si>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</si>
  <si>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</si>
  <si>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</si>
  <si>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</si>
  <si>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</si>
  <si>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</si>
  <si>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</si>
  <si>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</si>
  <si>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</si>
  <si>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</si>
  <si>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</si>
  <si>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</si>
  <si>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</si>
  <si>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</si>
  <si>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</si>
  <si>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</si>
  <si>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</si>
  <si>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</si>
  <si>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</si>
  <si>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</si>
  <si>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</si>
  <si>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</si>
  <si>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</si>
  <si>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</si>
  <si>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</si>
  <si>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</si>
  <si>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</si>
  <si>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</si>
  <si>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</si>
  <si>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</si>
  <si>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</si>
  <si>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</si>
  <si>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</si>
  <si>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</si>
  <si>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</si>
  <si>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</si>
  <si>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</si>
  <si>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</si>
  <si>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</si>
  <si>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</si>
  <si>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</si>
  <si>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</si>
  <si>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</si>
  <si>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</si>
  <si>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</si>
  <si>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</si>
  <si>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</si>
  <si>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</si>
  <si>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</si>
  <si>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</si>
  <si>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</si>
  <si>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</si>
  <si>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</si>
  <si>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</si>
  <si>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</si>
  <si>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</si>
  <si>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</si>
  <si>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</si>
  <si>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</si>
  <si>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</si>
  <si>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</si>
  <si>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</si>
  <si>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</si>
  <si>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</si>
  <si>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</si>
  <si>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</si>
  <si>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</si>
  <si>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</si>
  <si>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</si>
  <si>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</si>
  <si>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</si>
  <si>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</si>
  <si>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</si>
  <si>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</si>
  <si>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</si>
  <si>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</si>
  <si>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</si>
  <si>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</si>
  <si>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</si>
  <si>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</si>
  <si>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</si>
  <si>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</si>
  <si>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</si>
  <si>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</si>
  <si>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</si>
  <si>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</si>
  <si>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</si>
  <si>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</si>
  <si>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</si>
  <si>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</si>
  <si>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</si>
  <si>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</si>
  <si>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</si>
  <si>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</si>
  <si>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</si>
  <si>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</si>
  <si>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</si>
  <si>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</si>
  <si>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</si>
  <si>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</si>
  <si>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</si>
  <si>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</si>
  <si>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</si>
  <si>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</si>
  <si>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</si>
  <si>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</si>
  <si>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</si>
  <si>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</si>
  <si>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</si>
  <si>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</si>
  <si>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</si>
  <si>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</si>
  <si>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</si>
  <si>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</si>
  <si>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</si>
  <si>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</si>
  <si>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</si>
  <si>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</si>
  <si>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</si>
  <si>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</si>
  <si>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</si>
  <si>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</si>
  <si>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</si>
  <si>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</si>
  <si>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</si>
  <si>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</si>
  <si>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</si>
  <si>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</si>
  <si>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</si>
  <si>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</si>
  <si>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</si>
  <si>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</si>
  <si>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</si>
  <si>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</si>
  <si>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</si>
  <si>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</si>
  <si>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</si>
  <si>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</si>
  <si>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</si>
  <si>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</si>
  <si>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</si>
  <si>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</si>
  <si>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</si>
  <si>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</si>
  <si>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</si>
  <si>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</si>
  <si>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</si>
  <si>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</si>
  <si>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</si>
  <si>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</si>
  <si>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</si>
  <si>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</si>
  <si>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</si>
  <si>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</si>
  <si>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</si>
  <si>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</si>
  <si>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</si>
  <si>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</si>
  <si>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</si>
  <si>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</si>
  <si>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</si>
  <si>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</si>
  <si>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</si>
  <si>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</si>
  <si>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</si>
  <si>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</si>
  <si>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</si>
  <si>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</si>
  <si>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</si>
  <si>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</si>
  <si>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</si>
  <si>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</si>
  <si>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</si>
  <si>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</si>
  <si>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</si>
  <si>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</si>
  <si>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</si>
  <si>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</si>
  <si>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</si>
  <si>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</si>
  <si>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</si>
  <si>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</si>
  <si>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</si>
  <si>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</si>
  <si>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</si>
  <si>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</si>
  <si>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</si>
  <si>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</si>
  <si>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</si>
  <si>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</si>
  <si>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</si>
  <si>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</si>
  <si>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</si>
  <si>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</si>
  <si>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</si>
  <si>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</si>
  <si>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</si>
  <si>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</si>
  <si>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</si>
  <si>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</si>
  <si>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</si>
  <si>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</si>
  <si>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</si>
  <si>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</si>
  <si>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</si>
  <si>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</si>
  <si>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</si>
  <si>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</si>
  <si>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</si>
  <si>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</si>
  <si>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</si>
  <si>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</si>
  <si>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</si>
  <si>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</si>
  <si>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</si>
  <si>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</si>
  <si>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</si>
  <si>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</si>
  <si>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</si>
  <si>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</si>
  <si>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</si>
  <si>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</si>
  <si>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</si>
  <si>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</si>
  <si>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</si>
  <si>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</si>
  <si>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</si>
  <si>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</si>
  <si>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</si>
  <si>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</si>
  <si>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</si>
  <si>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</si>
  <si>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</si>
  <si>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</si>
  <si>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Number of trees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</si>
  <si>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</si>
  <si>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</si>
  <si>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</si>
  <si>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</si>
  <si>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</si>
  <si>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</si>
  <si>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</si>
  <si>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</si>
  <si>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</si>
  <si>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</si>
  <si>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</si>
  <si>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</si>
  <si>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</si>
  <si>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</si>
  <si>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</si>
  <si>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</si>
  <si>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</si>
  <si>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</si>
  <si>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</si>
  <si>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</si>
  <si>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</si>
  <si>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</si>
  <si>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</si>
  <si>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</si>
  <si>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</si>
  <si>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</si>
  <si>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</si>
  <si>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</si>
  <si>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</si>
  <si>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</si>
  <si>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</si>
  <si>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</si>
  <si>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</si>
  <si>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</si>
  <si>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</si>
  <si>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</si>
  <si>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</si>
  <si>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</si>
  <si>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</si>
  <si>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</si>
  <si>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</si>
  <si>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</si>
  <si>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</si>
  <si>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</si>
  <si>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</si>
  <si>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</si>
  <si>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</si>
  <si>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</si>
  <si>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</si>
  <si>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</si>
  <si>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</si>
  <si>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</si>
  <si>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</si>
  <si>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</si>
  <si>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</si>
  <si>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</si>
  <si>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</si>
  <si>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</si>
  <si>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</si>
  <si>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</si>
  <si>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</si>
  <si>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</si>
  <si>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</si>
  <si>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</si>
  <si>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</si>
  <si>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</si>
  <si>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</si>
  <si>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</si>
  <si>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</si>
  <si>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</si>
  <si>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</si>
  <si>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</si>
  <si>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</si>
  <si>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</si>
  <si>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</si>
  <si>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</si>
  <si>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</si>
  <si>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</si>
  <si>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</si>
  <si>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</si>
  <si>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</si>
  <si>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</si>
  <si>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</si>
  <si>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</si>
  <si>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</si>
  <si>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</si>
  <si>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</si>
  <si>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</si>
  <si>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</si>
  <si>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</si>
  <si>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</si>
  <si>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</si>
  <si>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</si>
  <si>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</si>
  <si>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</si>
  <si>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</si>
  <si>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</si>
  <si>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</si>
  <si>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</si>
  <si>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</si>
  <si>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</si>
  <si>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</si>
  <si>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</si>
  <si>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</si>
  <si>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</si>
  <si>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</si>
  <si>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</si>
  <si>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</si>
  <si>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</si>
  <si>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</si>
  <si>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</si>
  <si>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</si>
  <si>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</si>
  <si>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</si>
  <si>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</si>
  <si>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</si>
  <si>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</si>
  <si>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</si>
  <si>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</si>
  <si>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</si>
  <si>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</si>
  <si>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</si>
  <si>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</si>
  <si>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</si>
  <si>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</si>
  <si>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</si>
  <si>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</si>
  <si>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</si>
  <si>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</si>
  <si>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</si>
  <si>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</si>
  <si>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</si>
  <si>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</si>
  <si>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</si>
  <si>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</si>
  <si>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</si>
  <si>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</si>
  <si>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</si>
  <si>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</si>
  <si>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</si>
  <si>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</si>
  <si>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</si>
  <si>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</si>
  <si>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</si>
  <si>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</si>
  <si>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</si>
  <si>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</si>
  <si>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</si>
  <si>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</si>
  <si>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</si>
  <si>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</si>
  <si>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</si>
  <si>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</si>
  <si>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</si>
  <si>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</si>
  <si>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</si>
  <si>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</si>
  <si>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</si>
  <si>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NFI_CATEGORY</t>
  </si>
  <si>
    <t xml:space="preserve">Public Road </t>
  </si>
  <si>
    <t>Forest road sealed surface</t>
  </si>
  <si>
    <t>Forest road unsealed surface</t>
  </si>
  <si>
    <t>Ride sealed surface</t>
  </si>
  <si>
    <t>Ride unsurfaced</t>
  </si>
  <si>
    <t>Extraction track</t>
  </si>
  <si>
    <t>Extraction track -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</si>
  <si>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</si>
  <si>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</si>
  <si>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</si>
  <si>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</si>
  <si>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</si>
  <si>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</si>
  <si>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</si>
  <si>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</si>
  <si>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</si>
  <si>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</si>
  <si>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</si>
  <si>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</si>
  <si>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</si>
  <si>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</si>
  <si>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</si>
  <si>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</si>
  <si>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</si>
  <si>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</si>
  <si>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</si>
  <si>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</si>
  <si>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</si>
  <si>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</si>
  <si>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</si>
  <si>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</si>
  <si>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</si>
  <si>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</si>
  <si>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</si>
  <si>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</si>
  <si>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</si>
  <si>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</si>
  <si>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</si>
  <si>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</si>
  <si>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</si>
  <si>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</si>
  <si>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</si>
  <si>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</si>
  <si>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</si>
  <si>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</si>
  <si>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</si>
  <si>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</si>
  <si>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</si>
  <si>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</si>
  <si>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</si>
  <si>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</si>
  <si>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</si>
  <si>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</si>
  <si>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</si>
  <si>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</si>
  <si>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</si>
  <si>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</si>
  <si>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</si>
  <si>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</si>
  <si>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</si>
  <si>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</si>
  <si>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</si>
  <si>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</si>
  <si>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</si>
  <si>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</si>
  <si>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</si>
  <si>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</si>
  <si>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</si>
  <si>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</si>
  <si>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</si>
  <si>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</si>
  <si>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</si>
  <si>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</si>
  <si>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</si>
  <si>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</si>
  <si>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</si>
  <si>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</si>
  <si>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</si>
  <si>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</si>
  <si>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</si>
  <si>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</si>
  <si>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</si>
  <si>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</si>
  <si>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</si>
  <si>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</si>
  <si>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</si>
  <si>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</si>
  <si>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</si>
  <si>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</si>
  <si>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</si>
  <si>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</si>
  <si>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</si>
  <si>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</si>
  <si>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</si>
  <si>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</si>
  <si>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</si>
  <si>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</si>
  <si>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</si>
  <si>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</si>
  <si>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</si>
  <si>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</si>
  <si>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</si>
  <si>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</si>
  <si>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</si>
  <si>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</si>
  <si>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</si>
  <si>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</si>
  <si>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</si>
  <si>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</si>
  <si>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</si>
  <si>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</si>
  <si>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</si>
  <si>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</si>
  <si>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</si>
  <si>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</si>
  <si>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</si>
  <si>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</si>
  <si>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</si>
  <si>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</si>
  <si>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</si>
  <si>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</si>
  <si>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</si>
  <si>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</si>
  <si>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</si>
  <si>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</si>
  <si>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</si>
  <si>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</si>
  <si>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</si>
  <si>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</si>
  <si>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</si>
  <si>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</si>
  <si>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</si>
  <si>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</si>
  <si>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</si>
  <si>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</si>
  <si>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</si>
  <si>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</si>
  <si>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</si>
  <si>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</si>
  <si>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</si>
  <si>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</si>
  <si>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</si>
  <si>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</si>
  <si>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</si>
  <si>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</si>
  <si>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</si>
  <si>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larch</t>
  </si>
  <si>
    <t>Tree health - sweet chestnut</t>
  </si>
  <si>
    <t>Public road</t>
  </si>
  <si>
    <t>Forest road sealed</t>
  </si>
  <si>
    <t>Forest road unsealed</t>
  </si>
  <si>
    <t>Ride sealed</t>
  </si>
  <si>
    <t>Extraction track dozed</t>
  </si>
  <si>
    <t>Stocked area of all conifers and all species</t>
  </si>
  <si>
    <t>Standing volume of all conifers and all species</t>
  </si>
  <si>
    <t>Number of trees of all conifers and all species</t>
  </si>
  <si>
    <t>Larch as a proportion of woodland</t>
  </si>
  <si>
    <t xml:space="preserve">Simplified comparison of mapped area estimates and stocked area estimates </t>
  </si>
  <si>
    <t>Number of measureable trees</t>
  </si>
  <si>
    <t>Biomass stocks in woodland standing trees</t>
  </si>
  <si>
    <t>Carbon stocks in live woodland trees</t>
  </si>
  <si>
    <t>B / M / B *</t>
  </si>
  <si>
    <t xml:space="preserve">mean yield class weighted by area
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</si>
  <si>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</si>
  <si>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</si>
  <si>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</si>
  <si>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</si>
  <si>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</si>
  <si>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</si>
  <si>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</si>
  <si>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Evidence of management (PS sections with neither broadleaves nor conifers)</t>
  </si>
  <si>
    <t>Ranking (woodland area)</t>
  </si>
  <si>
    <t>Woodland cover %</t>
  </si>
  <si>
    <t>Ranking (woodland cover %)</t>
  </si>
  <si>
    <t>% woodland cover</t>
  </si>
  <si>
    <t>Release Date: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</si>
</sst>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5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0"/>
      </right>
      <top/>
      <bottom style="thin">
        <color theme="0"/>
      </bottom>
      <diagonal/>
    </border>
    <border>
      <left/>
      <right style="medium">
        <color indexed="6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2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43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27" fillId="40" borderId="0" applyNumberFormat="0" applyBorder="0" applyAlignment="0" applyProtection="0"/>
    <xf numFmtId="0" fontId="27" fillId="44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41" borderId="0" applyNumberFormat="0" applyBorder="0" applyAlignment="0" applyProtection="0"/>
    <xf numFmtId="0" fontId="28" fillId="15" borderId="0" applyNumberFormat="0" applyBorder="0" applyAlignment="0" applyProtection="0"/>
    <xf numFmtId="0" fontId="29" fillId="18" borderId="40" applyNumberFormat="0" applyAlignment="0" applyProtection="0"/>
    <xf numFmtId="0" fontId="30" fillId="19" borderId="43" applyNumberFormat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5" fillId="0" borderId="39" applyNumberFormat="0" applyFill="0" applyAlignment="0" applyProtection="0"/>
    <xf numFmtId="0" fontId="35" fillId="0" borderId="0" applyNumberFormat="0" applyFill="0" applyBorder="0" applyAlignment="0" applyProtection="0"/>
    <xf numFmtId="0" fontId="36" fillId="17" borderId="40" applyNumberFormat="0" applyAlignment="0" applyProtection="0"/>
    <xf numFmtId="0" fontId="37" fillId="0" borderId="42" applyNumberFormat="0" applyFill="0" applyAlignment="0" applyProtection="0"/>
    <xf numFmtId="0" fontId="38" fillId="16" borderId="0" applyNumberFormat="0" applyBorder="0" applyAlignment="0" applyProtection="0"/>
    <xf numFmtId="0" fontId="8" fillId="0" borderId="0"/>
    <xf numFmtId="0" fontId="26" fillId="0" borderId="0"/>
    <xf numFmtId="0" fontId="26" fillId="20" borderId="44" applyNumberFormat="0" applyFont="0" applyAlignment="0" applyProtection="0"/>
    <xf numFmtId="0" fontId="39" fillId="18" borderId="41" applyNumberFormat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941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4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4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4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4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6" fillId="3" borderId="2" xfId="3" applyNumberFormat="1" applyFont="1" applyFill="1" applyBorder="1" applyAlignment="1">
      <alignment horizontal="left"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8" fillId="3" borderId="11" xfId="0" applyNumberFormat="1" applyFont="1" applyFill="1" applyBorder="1" applyAlignment="1">
      <alignment horizontal="left" vertical="center"/>
    </xf>
    <xf numFmtId="0" fontId="0" fillId="0" borderId="0" xfId="0" applyFont="1"/>
    <xf numFmtId="0" fontId="23" fillId="8" borderId="13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3" fontId="21" fillId="12" borderId="23" xfId="0" applyNumberFormat="1" applyFont="1" applyFill="1" applyBorder="1" applyAlignment="1">
      <alignment horizontal="center" vertical="center"/>
    </xf>
    <xf numFmtId="3" fontId="21" fillId="12" borderId="29" xfId="0" applyNumberFormat="1" applyFont="1" applyFill="1" applyBorder="1" applyAlignment="1">
      <alignment horizontal="center" vertical="center"/>
    </xf>
    <xf numFmtId="3" fontId="22" fillId="13" borderId="24" xfId="0" applyNumberFormat="1" applyFont="1" applyFill="1" applyBorder="1" applyAlignment="1">
      <alignment horizontal="center" vertical="center"/>
    </xf>
    <xf numFmtId="3" fontId="22" fillId="13" borderId="28" xfId="0" applyNumberFormat="1" applyFont="1" applyFill="1" applyBorder="1" applyAlignment="1">
      <alignment horizontal="center"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3" borderId="11" xfId="3" applyNumberFormat="1" applyFont="1" applyFill="1" applyBorder="1" applyAlignment="1">
      <alignment horizontal="left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2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2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2" fillId="0" borderId="0" xfId="51" applyFont="1" applyBorder="1"/>
    <xf numFmtId="0" fontId="42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5" fillId="0" borderId="0" xfId="0" applyFont="1"/>
    <xf numFmtId="17" fontId="44" fillId="46" borderId="23" xfId="0" applyNumberFormat="1" applyFont="1" applyFill="1" applyBorder="1" applyAlignment="1">
      <alignment horizontal="center" vertical="center"/>
    </xf>
    <xf numFmtId="0" fontId="44" fillId="46" borderId="23" xfId="0" applyFont="1" applyFill="1" applyBorder="1" applyAlignment="1">
      <alignment horizontal="center" vertical="center"/>
    </xf>
    <xf numFmtId="0" fontId="44" fillId="46" borderId="24" xfId="0" applyFont="1" applyFill="1" applyBorder="1" applyAlignment="1">
      <alignment horizontal="center" vertical="center"/>
    </xf>
    <xf numFmtId="3" fontId="46" fillId="12" borderId="23" xfId="0" applyNumberFormat="1" applyFont="1" applyFill="1" applyBorder="1" applyAlignment="1">
      <alignment horizontal="center" vertical="center"/>
    </xf>
    <xf numFmtId="3" fontId="47" fillId="13" borderId="24" xfId="0" applyNumberFormat="1" applyFont="1" applyFill="1" applyBorder="1" applyAlignment="1">
      <alignment horizontal="center" vertical="center"/>
    </xf>
    <xf numFmtId="0" fontId="44" fillId="46" borderId="28" xfId="0" applyFont="1" applyFill="1" applyBorder="1" applyAlignment="1">
      <alignment horizontal="center" vertical="center"/>
    </xf>
    <xf numFmtId="3" fontId="46" fillId="12" borderId="29" xfId="0" applyNumberFormat="1" applyFont="1" applyFill="1" applyBorder="1" applyAlignment="1">
      <alignment horizontal="center" vertical="center"/>
    </xf>
    <xf numFmtId="3" fontId="47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8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2" fillId="0" borderId="46" xfId="51" applyFont="1" applyFill="1" applyBorder="1" applyAlignment="1">
      <alignment vertical="center"/>
    </xf>
    <xf numFmtId="0" fontId="42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2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9" fillId="0" borderId="0" xfId="53" applyFont="1"/>
    <xf numFmtId="3" fontId="49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9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9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50" fillId="0" borderId="59" xfId="0" applyNumberFormat="1" applyFont="1" applyFill="1" applyBorder="1"/>
    <xf numFmtId="4" fontId="50" fillId="0" borderId="0" xfId="0" applyNumberFormat="1" applyFont="1" applyFill="1" applyBorder="1"/>
    <xf numFmtId="4" fontId="50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51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2" fillId="51" borderId="0" xfId="55" applyFill="1"/>
    <xf numFmtId="0" fontId="52" fillId="0" borderId="0" xfId="55"/>
    <xf numFmtId="0" fontId="52" fillId="52" borderId="0" xfId="55" applyFill="1"/>
    <xf numFmtId="0" fontId="52" fillId="53" borderId="0" xfId="55" applyFill="1"/>
    <xf numFmtId="0" fontId="52" fillId="54" borderId="0" xfId="55" applyFill="1"/>
    <xf numFmtId="0" fontId="52" fillId="55" borderId="0" xfId="55" applyFill="1"/>
    <xf numFmtId="0" fontId="52" fillId="56" borderId="0" xfId="55" applyFill="1"/>
    <xf numFmtId="0" fontId="52" fillId="58" borderId="0" xfId="55" applyFill="1"/>
    <xf numFmtId="0" fontId="52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3" fillId="0" borderId="0" xfId="0" applyNumberFormat="1" applyFont="1" applyFill="1" applyBorder="1" applyAlignment="1"/>
    <xf numFmtId="0" fontId="0" fillId="0" borderId="96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53" fillId="47" borderId="101" xfId="0" applyFont="1" applyFill="1" applyBorder="1" applyAlignment="1">
      <alignment vertical="center"/>
    </xf>
    <xf numFmtId="0" fontId="53" fillId="47" borderId="94" xfId="0" applyFont="1" applyFill="1" applyBorder="1" applyAlignment="1">
      <alignment vertical="center"/>
    </xf>
    <xf numFmtId="3" fontId="53" fillId="47" borderId="0" xfId="0" applyNumberFormat="1" applyFont="1" applyFill="1" applyBorder="1" applyAlignment="1">
      <alignment vertical="center"/>
    </xf>
    <xf numFmtId="3" fontId="53" fillId="47" borderId="102" xfId="0" applyNumberFormat="1" applyFont="1" applyFill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2" xfId="0" applyNumberFormat="1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3" fontId="0" fillId="0" borderId="105" xfId="0" applyNumberFormat="1" applyBorder="1" applyAlignment="1">
      <alignment vertical="center"/>
    </xf>
    <xf numFmtId="3" fontId="0" fillId="0" borderId="106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7" xfId="0" applyFill="1" applyBorder="1"/>
    <xf numFmtId="0" fontId="1" fillId="0" borderId="0" xfId="61" applyBorder="1"/>
    <xf numFmtId="0" fontId="1" fillId="0" borderId="0" xfId="61"/>
    <xf numFmtId="0" fontId="49" fillId="0" borderId="0" xfId="61" applyFont="1"/>
    <xf numFmtId="0" fontId="9" fillId="0" borderId="0" xfId="61" applyFont="1"/>
    <xf numFmtId="0" fontId="13" fillId="2" borderId="66" xfId="61" applyFont="1" applyFill="1" applyBorder="1" applyAlignment="1">
      <alignment wrapText="1"/>
    </xf>
    <xf numFmtId="0" fontId="13" fillId="2" borderId="66" xfId="61" applyFont="1" applyFill="1" applyBorder="1" applyAlignment="1">
      <alignment horizontal="right" wrapText="1"/>
    </xf>
    <xf numFmtId="0" fontId="13" fillId="2" borderId="67" xfId="61" applyFont="1" applyFill="1" applyBorder="1" applyAlignment="1">
      <alignment horizontal="right" wrapText="1"/>
    </xf>
    <xf numFmtId="0" fontId="1" fillId="0" borderId="69" xfId="61" applyBorder="1"/>
    <xf numFmtId="3" fontId="1" fillId="0" borderId="69" xfId="61" applyNumberFormat="1" applyBorder="1"/>
    <xf numFmtId="4" fontId="1" fillId="59" borderId="70" xfId="61" applyNumberFormat="1" applyFill="1" applyBorder="1"/>
    <xf numFmtId="3" fontId="1" fillId="0" borderId="0" xfId="61" applyNumberFormat="1" applyBorder="1"/>
    <xf numFmtId="4" fontId="1" fillId="59" borderId="94" xfId="61" applyNumberFormat="1" applyFill="1" applyBorder="1"/>
    <xf numFmtId="0" fontId="1" fillId="0" borderId="73" xfId="61" applyFont="1" applyBorder="1"/>
    <xf numFmtId="3" fontId="1" fillId="0" borderId="73" xfId="61" applyNumberFormat="1" applyFont="1" applyBorder="1"/>
    <xf numFmtId="4" fontId="1" fillId="59" borderId="74" xfId="61" applyNumberFormat="1" applyFill="1" applyBorder="1"/>
    <xf numFmtId="4" fontId="1" fillId="0" borderId="0" xfId="61" applyNumberFormat="1" applyBorder="1"/>
    <xf numFmtId="0" fontId="1" fillId="0" borderId="68" xfId="53" applyFont="1" applyBorder="1"/>
    <xf numFmtId="3" fontId="1" fillId="0" borderId="0" xfId="61" applyNumberFormat="1"/>
    <xf numFmtId="4" fontId="1" fillId="0" borderId="0" xfId="61" applyNumberFormat="1"/>
    <xf numFmtId="0" fontId="6" fillId="2" borderId="75" xfId="61" applyFont="1" applyFill="1" applyBorder="1" applyAlignment="1">
      <alignment wrapText="1"/>
    </xf>
    <xf numFmtId="0" fontId="13" fillId="2" borderId="69" xfId="61" applyFont="1" applyFill="1" applyBorder="1" applyAlignment="1">
      <alignment wrapText="1"/>
    </xf>
    <xf numFmtId="0" fontId="13" fillId="2" borderId="69" xfId="61" applyFont="1" applyFill="1" applyBorder="1" applyAlignment="1">
      <alignment horizontal="right" wrapText="1"/>
    </xf>
    <xf numFmtId="0" fontId="13" fillId="2" borderId="70" xfId="61" applyFont="1" applyFill="1" applyBorder="1" applyAlignment="1">
      <alignment horizontal="right" wrapText="1"/>
    </xf>
    <xf numFmtId="0" fontId="1" fillId="0" borderId="76" xfId="61" applyBorder="1"/>
    <xf numFmtId="0" fontId="1" fillId="0" borderId="69" xfId="61" applyFill="1" applyBorder="1" applyAlignment="1"/>
    <xf numFmtId="4" fontId="1" fillId="59" borderId="69" xfId="61" applyNumberFormat="1" applyFill="1" applyBorder="1"/>
    <xf numFmtId="0" fontId="1" fillId="0" borderId="77" xfId="61" applyBorder="1"/>
    <xf numFmtId="0" fontId="1" fillId="0" borderId="0" xfId="61" applyFill="1" applyBorder="1" applyAlignment="1">
      <alignment wrapText="1"/>
    </xf>
    <xf numFmtId="4" fontId="1" fillId="59" borderId="0" xfId="61" applyNumberFormat="1" applyFill="1" applyBorder="1"/>
    <xf numFmtId="0" fontId="1" fillId="0" borderId="0" xfId="61" applyFill="1" applyBorder="1" applyAlignment="1"/>
    <xf numFmtId="0" fontId="1" fillId="0" borderId="0" xfId="61" applyBorder="1" applyAlignment="1"/>
    <xf numFmtId="0" fontId="1" fillId="0" borderId="78" xfId="61" applyBorder="1"/>
    <xf numFmtId="0" fontId="1" fillId="0" borderId="73" xfId="61" applyBorder="1" applyAlignment="1"/>
    <xf numFmtId="3" fontId="1" fillId="0" borderId="73" xfId="61" applyNumberFormat="1" applyBorder="1"/>
    <xf numFmtId="4" fontId="1" fillId="59" borderId="73" xfId="61" applyNumberFormat="1" applyFill="1" applyBorder="1"/>
    <xf numFmtId="0" fontId="1" fillId="0" borderId="0" xfId="61" applyFill="1"/>
    <xf numFmtId="0" fontId="1" fillId="0" borderId="0" xfId="61" applyFill="1" applyBorder="1"/>
    <xf numFmtId="3" fontId="13" fillId="2" borderId="69" xfId="61" applyNumberFormat="1" applyFont="1" applyFill="1" applyBorder="1" applyAlignment="1">
      <alignment horizontal="right" wrapText="1"/>
    </xf>
    <xf numFmtId="0" fontId="13" fillId="0" borderId="0" xfId="61" applyFont="1" applyFill="1" applyBorder="1" applyAlignment="1">
      <alignment wrapText="1"/>
    </xf>
    <xf numFmtId="4" fontId="1" fillId="0" borderId="0" xfId="61" applyNumberFormat="1" applyFill="1" applyBorder="1"/>
    <xf numFmtId="4" fontId="1" fillId="0" borderId="94" xfId="61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1" xfId="0" applyNumberFormat="1" applyFont="1" applyFill="1" applyBorder="1"/>
    <xf numFmtId="3" fontId="1" fillId="12" borderId="112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4" xfId="0" applyFont="1" applyFill="1" applyBorder="1"/>
    <xf numFmtId="0" fontId="0" fillId="47" borderId="114" xfId="0" applyFont="1" applyFill="1" applyBorder="1" applyAlignment="1"/>
    <xf numFmtId="10" fontId="0" fillId="47" borderId="114" xfId="0" applyNumberFormat="1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50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0" xfId="59" applyNumberFormat="1" applyFont="1" applyFill="1" applyBorder="1" applyAlignment="1">
      <alignment horizontal="left" wrapText="1"/>
    </xf>
    <xf numFmtId="3" fontId="9" fillId="0" borderId="0" xfId="60" applyNumberFormat="1" applyFont="1" applyFill="1" applyBorder="1" applyAlignment="1">
      <alignment vertical="center"/>
    </xf>
    <xf numFmtId="3" fontId="9" fillId="0" borderId="49" xfId="60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60" applyNumberFormat="1" applyFont="1" applyFill="1" applyBorder="1" applyAlignment="1">
      <alignment vertical="center"/>
    </xf>
    <xf numFmtId="3" fontId="1" fillId="0" borderId="49" xfId="60" applyNumberFormat="1" applyFont="1" applyFill="1" applyBorder="1" applyAlignment="1">
      <alignment vertical="center"/>
    </xf>
    <xf numFmtId="3" fontId="1" fillId="0" borderId="51" xfId="60" applyNumberFormat="1" applyFont="1" applyFill="1" applyBorder="1" applyAlignment="1">
      <alignment vertical="center"/>
    </xf>
    <xf numFmtId="3" fontId="1" fillId="0" borderId="52" xfId="60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60" applyNumberFormat="1" applyFont="1" applyFill="1" applyBorder="1" applyAlignment="1">
      <alignment vertical="center"/>
    </xf>
    <xf numFmtId="170" fontId="16" fillId="0" borderId="49" xfId="60" applyNumberFormat="1" applyFont="1" applyFill="1" applyBorder="1" applyAlignment="1">
      <alignment vertical="center"/>
    </xf>
    <xf numFmtId="170" fontId="15" fillId="0" borderId="0" xfId="60" applyNumberFormat="1" applyFont="1" applyFill="1" applyBorder="1" applyAlignment="1">
      <alignment vertical="center"/>
    </xf>
    <xf numFmtId="170" fontId="15" fillId="0" borderId="49" xfId="60" applyNumberFormat="1" applyFont="1" applyFill="1" applyBorder="1" applyAlignment="1">
      <alignment vertical="center"/>
    </xf>
    <xf numFmtId="170" fontId="15" fillId="0" borderId="51" xfId="60" applyNumberFormat="1" applyFont="1" applyFill="1" applyBorder="1" applyAlignment="1">
      <alignment vertical="center"/>
    </xf>
    <xf numFmtId="170" fontId="15" fillId="0" borderId="52" xfId="6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1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60" applyNumberFormat="1" applyFont="1" applyFill="1" applyBorder="1" applyAlignment="1">
      <alignment vertical="center"/>
    </xf>
    <xf numFmtId="3" fontId="1" fillId="61" borderId="49" xfId="60" applyNumberFormat="1" applyFont="1" applyFill="1" applyBorder="1" applyAlignment="1">
      <alignment vertical="center"/>
    </xf>
    <xf numFmtId="0" fontId="1" fillId="61" borderId="108" xfId="57" applyFont="1" applyFill="1" applyBorder="1" applyAlignment="1">
      <alignment vertical="center"/>
    </xf>
    <xf numFmtId="3" fontId="1" fillId="61" borderId="51" xfId="60" applyNumberFormat="1" applyFont="1" applyFill="1" applyBorder="1" applyAlignment="1">
      <alignment vertical="center"/>
    </xf>
    <xf numFmtId="3" fontId="1" fillId="61" borderId="52" xfId="60" applyNumberFormat="1" applyFont="1" applyFill="1" applyBorder="1" applyAlignment="1">
      <alignment vertical="center"/>
    </xf>
    <xf numFmtId="170" fontId="15" fillId="61" borderId="0" xfId="60" applyNumberFormat="1" applyFont="1" applyFill="1" applyBorder="1" applyAlignment="1">
      <alignment vertical="center"/>
    </xf>
    <xf numFmtId="170" fontId="15" fillId="61" borderId="49" xfId="60" applyNumberFormat="1" applyFont="1" applyFill="1" applyBorder="1" applyAlignment="1">
      <alignment vertical="center"/>
    </xf>
    <xf numFmtId="170" fontId="15" fillId="61" borderId="51" xfId="60" applyNumberFormat="1" applyFont="1" applyFill="1" applyBorder="1" applyAlignment="1">
      <alignment vertical="center"/>
    </xf>
    <xf numFmtId="170" fontId="15" fillId="61" borderId="52" xfId="60" applyNumberFormat="1" applyFont="1" applyFill="1" applyBorder="1" applyAlignment="1">
      <alignment vertical="center"/>
    </xf>
    <xf numFmtId="4" fontId="9" fillId="61" borderId="120" xfId="59" applyNumberFormat="1" applyFont="1" applyFill="1" applyBorder="1" applyAlignment="1">
      <alignment horizontal="left" wrapText="1"/>
    </xf>
    <xf numFmtId="3" fontId="9" fillId="61" borderId="0" xfId="60" applyNumberFormat="1" applyFont="1" applyFill="1" applyBorder="1" applyAlignment="1">
      <alignment vertical="center"/>
    </xf>
    <xf numFmtId="3" fontId="9" fillId="61" borderId="49" xfId="60" applyNumberFormat="1" applyFont="1" applyFill="1" applyBorder="1" applyAlignment="1">
      <alignment vertical="center"/>
    </xf>
    <xf numFmtId="4" fontId="1" fillId="0" borderId="120" xfId="59" applyNumberFormat="1" applyFont="1" applyFill="1" applyBorder="1" applyAlignment="1">
      <alignment horizontal="left" wrapText="1"/>
    </xf>
    <xf numFmtId="0" fontId="1" fillId="0" borderId="108" xfId="57" applyFont="1" applyFill="1" applyBorder="1" applyAlignment="1">
      <alignment vertical="center"/>
    </xf>
    <xf numFmtId="4" fontId="1" fillId="61" borderId="120" xfId="59" applyNumberFormat="1" applyFont="1" applyFill="1" applyBorder="1" applyAlignment="1">
      <alignment horizontal="left" wrapText="1"/>
    </xf>
    <xf numFmtId="0" fontId="9" fillId="61" borderId="108" xfId="57" applyFont="1" applyFill="1" applyBorder="1" applyAlignment="1">
      <alignment vertical="center"/>
    </xf>
    <xf numFmtId="3" fontId="9" fillId="61" borderId="51" xfId="60" applyNumberFormat="1" applyFont="1" applyFill="1" applyBorder="1" applyAlignment="1">
      <alignment vertical="center"/>
    </xf>
    <xf numFmtId="3" fontId="9" fillId="61" borderId="52" xfId="60" applyNumberFormat="1" applyFont="1" applyFill="1" applyBorder="1" applyAlignment="1">
      <alignment vertical="center"/>
    </xf>
    <xf numFmtId="0" fontId="9" fillId="0" borderId="108" xfId="57" applyFont="1" applyFill="1" applyBorder="1" applyAlignment="1">
      <alignment vertical="center"/>
    </xf>
    <xf numFmtId="3" fontId="9" fillId="0" borderId="51" xfId="60" applyNumberFormat="1" applyFont="1" applyFill="1" applyBorder="1" applyAlignment="1">
      <alignment vertical="center"/>
    </xf>
    <xf numFmtId="170" fontId="16" fillId="0" borderId="51" xfId="60" applyNumberFormat="1" applyFont="1" applyFill="1" applyBorder="1" applyAlignment="1">
      <alignment vertical="center"/>
    </xf>
    <xf numFmtId="170" fontId="16" fillId="0" borderId="52" xfId="60" applyNumberFormat="1" applyFont="1" applyFill="1" applyBorder="1" applyAlignment="1">
      <alignment vertical="center"/>
    </xf>
    <xf numFmtId="3" fontId="9" fillId="0" borderId="52" xfId="60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3" fontId="1" fillId="0" borderId="0" xfId="0" applyNumberFormat="1" applyFont="1"/>
    <xf numFmtId="3" fontId="1" fillId="0" borderId="0" xfId="58" applyNumberFormat="1" applyFont="1" applyFill="1" applyBorder="1" applyAlignment="1">
      <alignment horizontal="right" vertical="center"/>
    </xf>
    <xf numFmtId="3" fontId="1" fillId="0" borderId="124" xfId="58" applyNumberFormat="1" applyFont="1" applyFill="1" applyBorder="1" applyAlignment="1">
      <alignment horizontal="right" vertical="center"/>
    </xf>
    <xf numFmtId="4" fontId="0" fillId="0" borderId="124" xfId="0" applyNumberFormat="1" applyFill="1" applyBorder="1"/>
    <xf numFmtId="3" fontId="1" fillId="10" borderId="23" xfId="0" applyNumberFormat="1" applyFont="1" applyFill="1" applyBorder="1"/>
    <xf numFmtId="9" fontId="1" fillId="10" borderId="23" xfId="0" applyNumberFormat="1" applyFont="1" applyFill="1" applyBorder="1"/>
    <xf numFmtId="3" fontId="9" fillId="11" borderId="23" xfId="0" applyNumberFormat="1" applyFont="1" applyFill="1" applyBorder="1"/>
    <xf numFmtId="9" fontId="9" fillId="11" borderId="23" xfId="0" applyNumberFormat="1" applyFont="1" applyFill="1" applyBorder="1"/>
    <xf numFmtId="3" fontId="9" fillId="0" borderId="51" xfId="0" applyNumberFormat="1" applyFont="1" applyBorder="1"/>
    <xf numFmtId="0" fontId="14" fillId="2" borderId="123" xfId="0" applyFont="1" applyFill="1" applyBorder="1" applyAlignment="1">
      <alignment horizontal="center" vertical="center"/>
    </xf>
    <xf numFmtId="3" fontId="1" fillId="0" borderId="0" xfId="0" applyNumberFormat="1" applyFont="1" applyBorder="1"/>
    <xf numFmtId="3" fontId="1" fillId="0" borderId="49" xfId="0" applyNumberFormat="1" applyFont="1" applyBorder="1"/>
    <xf numFmtId="3" fontId="9" fillId="0" borderId="52" xfId="0" applyNumberFormat="1" applyFont="1" applyBorder="1"/>
    <xf numFmtId="4" fontId="50" fillId="0" borderId="124" xfId="0" applyNumberFormat="1" applyFont="1" applyFill="1" applyBorder="1"/>
    <xf numFmtId="0" fontId="6" fillId="6" borderId="128" xfId="0" applyFont="1" applyFill="1" applyBorder="1" applyAlignment="1">
      <alignment vertical="center"/>
    </xf>
    <xf numFmtId="3" fontId="54" fillId="4" borderId="18" xfId="0" applyNumberFormat="1" applyFont="1" applyFill="1" applyBorder="1" applyAlignment="1">
      <alignment vertical="center" wrapText="1"/>
    </xf>
    <xf numFmtId="3" fontId="54" fillId="4" borderId="20" xfId="0" applyNumberFormat="1" applyFont="1" applyFill="1" applyBorder="1" applyAlignment="1">
      <alignment vertical="center" wrapText="1"/>
    </xf>
    <xf numFmtId="3" fontId="1" fillId="4" borderId="1" xfId="3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10" fontId="1" fillId="12" borderId="112" xfId="0" applyNumberFormat="1" applyFont="1" applyFill="1" applyBorder="1"/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3" xfId="57" applyFont="1" applyFill="1" applyBorder="1" applyAlignment="1">
      <alignment horizontal="center" vertical="center" wrapText="1"/>
    </xf>
    <xf numFmtId="0" fontId="6" fillId="2" borderId="114" xfId="57" applyFont="1" applyFill="1" applyBorder="1" applyAlignment="1">
      <alignment horizontal="center" vertical="center" wrapText="1"/>
    </xf>
    <xf numFmtId="3" fontId="6" fillId="2" borderId="117" xfId="60" applyNumberFormat="1" applyFont="1" applyFill="1" applyBorder="1" applyAlignment="1">
      <alignment horizontal="center" vertical="center"/>
    </xf>
    <xf numFmtId="3" fontId="6" fillId="2" borderId="118" xfId="60" applyNumberFormat="1" applyFont="1" applyFill="1" applyBorder="1" applyAlignment="1">
      <alignment horizontal="center" vertical="center"/>
    </xf>
    <xf numFmtId="3" fontId="6" fillId="2" borderId="119" xfId="6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126" xfId="0" applyFont="1" applyFill="1" applyBorder="1" applyAlignment="1">
      <alignment horizontal="center" vertical="center"/>
    </xf>
    <xf numFmtId="0" fontId="6" fillId="2" borderId="125" xfId="0" applyFont="1" applyFill="1" applyBorder="1" applyAlignment="1">
      <alignment horizontal="center" vertic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51" fillId="50" borderId="0" xfId="0" applyFont="1" applyFill="1" applyAlignment="1">
      <alignment horizontal="center"/>
    </xf>
    <xf numFmtId="0" fontId="0" fillId="50" borderId="0" xfId="0" applyFont="1" applyFill="1" applyAlignment="1">
      <alignment horizontal="left"/>
    </xf>
    <xf numFmtId="0" fontId="51" fillId="50" borderId="0" xfId="0" applyFont="1" applyFill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44" fillId="46" borderId="25" xfId="0" applyFont="1" applyFill="1" applyBorder="1" applyAlignment="1">
      <alignment horizontal="center" vertical="center"/>
    </xf>
    <xf numFmtId="0" fontId="44" fillId="46" borderId="27" xfId="0" applyFont="1" applyFill="1" applyBorder="1" applyAlignment="1">
      <alignment horizontal="center" vertical="center"/>
    </xf>
    <xf numFmtId="0" fontId="43" fillId="45" borderId="0" xfId="0" applyFont="1" applyFill="1" applyBorder="1" applyAlignment="1">
      <alignment horizontal="center" vertical="center" wrapText="1"/>
    </xf>
    <xf numFmtId="0" fontId="43" fillId="45" borderId="27" xfId="0" applyFont="1" applyFill="1" applyBorder="1" applyAlignment="1">
      <alignment horizontal="center" vertical="center" wrapText="1"/>
    </xf>
    <xf numFmtId="0" fontId="43" fillId="45" borderId="127" xfId="0" applyFont="1" applyFill="1" applyBorder="1" applyAlignment="1">
      <alignment horizontal="center" vertical="center" wrapText="1"/>
    </xf>
    <xf numFmtId="0" fontId="43" fillId="45" borderId="26" xfId="0" applyFont="1" applyFill="1" applyBorder="1" applyAlignment="1">
      <alignment horizontal="center" vertical="center" wrapText="1"/>
    </xf>
    <xf numFmtId="0" fontId="44" fillId="46" borderId="21" xfId="0" applyFont="1" applyFill="1" applyBorder="1" applyAlignment="1">
      <alignment horizontal="center" vertical="center"/>
    </xf>
    <xf numFmtId="0" fontId="44" fillId="46" borderId="22" xfId="0" applyFont="1" applyFill="1" applyBorder="1" applyAlignment="1">
      <alignment horizontal="center" vertical="center"/>
    </xf>
    <xf numFmtId="0" fontId="44" fillId="46" borderId="26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7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0" xfId="4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1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9"/>
    <cellStyle name="Normal_SCOTFCST" xfId="3"/>
    <cellStyle name="Normal_SCOTFCST 2" xfId="58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60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7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808080"/>
      <color rgb="FF3B9946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0.15095055806423086</c:v>
                </c:pt>
                <c:pt idx="1">
                  <c:v>0.84904944193576926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0.10275506484597782"/>
                  <c:y val="-0.1333176487490061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2865.4847096109343</c:v>
                </c:pt>
                <c:pt idx="1">
                  <c:v>3105.5208859914251</c:v>
                </c:pt>
                <c:pt idx="2">
                  <c:v>87.668954131495013</c:v>
                </c:pt>
                <c:pt idx="3">
                  <c:v>65.266221017800007</c:v>
                </c:pt>
                <c:pt idx="4">
                  <c:v>18.065047355575</c:v>
                </c:pt>
                <c:pt idx="5">
                  <c:v>30.519256421091022</c:v>
                </c:pt>
                <c:pt idx="6">
                  <c:v>111.051857144921</c:v>
                </c:pt>
                <c:pt idx="7">
                  <c:v>111.70143630287501</c:v>
                </c:pt>
                <c:pt idx="8">
                  <c:v>0.56770285725000003</c:v>
                </c:pt>
                <c:pt idx="9">
                  <c:v>0</c:v>
                </c:pt>
                <c:pt idx="10">
                  <c:v>41.858548287734003</c:v>
                </c:pt>
                <c:pt idx="11">
                  <c:v>1.1904090377300001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82484.141710918397</c:v>
                </c:pt>
                <c:pt idx="1">
                  <c:v>8866.9846713843508</c:v>
                </c:pt>
                <c:pt idx="2">
                  <c:v>244.1342457749644</c:v>
                </c:pt>
                <c:pt idx="3">
                  <c:v>219.68697875787751</c:v>
                </c:pt>
                <c:pt idx="4">
                  <c:v>318.77057451479209</c:v>
                </c:pt>
                <c:pt idx="5">
                  <c:v>702.27522717237616</c:v>
                </c:pt>
                <c:pt idx="6">
                  <c:v>1842.8946741562554</c:v>
                </c:pt>
                <c:pt idx="7">
                  <c:v>977.25467121079305</c:v>
                </c:pt>
                <c:pt idx="8">
                  <c:v>54.288151115600002</c:v>
                </c:pt>
                <c:pt idx="9">
                  <c:v>222.36221374663006</c:v>
                </c:pt>
                <c:pt idx="10">
                  <c:v>717.75741437305521</c:v>
                </c:pt>
                <c:pt idx="11">
                  <c:v>175.83121041191151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1.2800000000000001E-3</c:v>
                </c:pt>
                <c:pt idx="1">
                  <c:v>1.3099999999999999E-2</c:v>
                </c:pt>
                <c:pt idx="2">
                  <c:v>1.205E-2</c:v>
                </c:pt>
                <c:pt idx="3">
                  <c:v>1.7399999999999999E-2</c:v>
                </c:pt>
                <c:pt idx="4">
                  <c:v>2.666E-2</c:v>
                </c:pt>
                <c:pt idx="5">
                  <c:v>2.0660000000000001E-2</c:v>
                </c:pt>
                <c:pt idx="6">
                  <c:v>1.061E-2</c:v>
                </c:pt>
                <c:pt idx="7">
                  <c:v>2.7E-4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0.11223536100000001</c:v>
                  </c:pt>
                  <c:pt idx="1">
                    <c:v>0.23728195200000002</c:v>
                  </c:pt>
                  <c:pt idx="2">
                    <c:v>0.34324203600000003</c:v>
                  </c:pt>
                  <c:pt idx="3">
                    <c:v>0.23581158200000002</c:v>
                  </c:pt>
                  <c:pt idx="4">
                    <c:v>0.40856862800000004</c:v>
                  </c:pt>
                  <c:pt idx="5">
                    <c:v>0.50557355599999998</c:v>
                  </c:pt>
                  <c:pt idx="6">
                    <c:v>0.11675227599999999</c:v>
                  </c:pt>
                  <c:pt idx="7">
                    <c:v>0.12337736399999999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0.11223536100000001</c:v>
                  </c:pt>
                  <c:pt idx="1">
                    <c:v>0.23728195200000002</c:v>
                  </c:pt>
                  <c:pt idx="2">
                    <c:v>0.34324203600000003</c:v>
                  </c:pt>
                  <c:pt idx="3">
                    <c:v>0.23581158200000002</c:v>
                  </c:pt>
                  <c:pt idx="4">
                    <c:v>0.40856862800000004</c:v>
                  </c:pt>
                  <c:pt idx="5">
                    <c:v>0.50557355599999998</c:v>
                  </c:pt>
                  <c:pt idx="6">
                    <c:v>0.11675227599999999</c:v>
                  </c:pt>
                  <c:pt idx="7">
                    <c:v>0.12337736399999999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0.42082999999999998</c:v>
                </c:pt>
                <c:pt idx="1">
                  <c:v>0.83786000000000005</c:v>
                </c:pt>
                <c:pt idx="2">
                  <c:v>1.3907700000000001</c:v>
                </c:pt>
                <c:pt idx="3">
                  <c:v>0.77722999999999998</c:v>
                </c:pt>
                <c:pt idx="4">
                  <c:v>1.9281199999999998</c:v>
                </c:pt>
                <c:pt idx="5">
                  <c:v>1.7243299999999999</c:v>
                </c:pt>
                <c:pt idx="6">
                  <c:v>0.25281999999999999</c:v>
                </c:pt>
                <c:pt idx="7">
                  <c:v>0.23000999999999999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511104"/>
        <c:axId val="162521088"/>
      </c:barChart>
      <c:catAx>
        <c:axId val="1625111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521088"/>
        <c:crosses val="autoZero"/>
        <c:auto val="1"/>
        <c:lblAlgn val="ctr"/>
        <c:lblOffset val="100"/>
        <c:noMultiLvlLbl val="0"/>
      </c:catAx>
      <c:valAx>
        <c:axId val="1625210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25111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0.22600000000000001</c:v>
                </c:pt>
                <c:pt idx="2">
                  <c:v>0.17599999999999999</c:v>
                </c:pt>
                <c:pt idx="3">
                  <c:v>6.8550000000000004</c:v>
                </c:pt>
                <c:pt idx="4">
                  <c:v>2.8610000000000002</c:v>
                </c:pt>
                <c:pt idx="5">
                  <c:v>2.7480000000000002</c:v>
                </c:pt>
                <c:pt idx="6">
                  <c:v>0.32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5.1546000000000002E-2</c:v>
                  </c:pt>
                  <c:pt idx="1">
                    <c:v>23.468999199999999</c:v>
                  </c:pt>
                  <c:pt idx="2">
                    <c:v>124.83147879518309</c:v>
                  </c:pt>
                  <c:pt idx="3">
                    <c:v>108.53303535196679</c:v>
                  </c:pt>
                  <c:pt idx="4">
                    <c:v>277.70440709999997</c:v>
                  </c:pt>
                  <c:pt idx="5">
                    <c:v>121.46934239999999</c:v>
                  </c:pt>
                  <c:pt idx="6">
                    <c:v>22.778631415744464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5.1546000000000002E-2</c:v>
                  </c:pt>
                  <c:pt idx="1">
                    <c:v>23.468999199999999</c:v>
                  </c:pt>
                  <c:pt idx="2">
                    <c:v>124.83147879518309</c:v>
                  </c:pt>
                  <c:pt idx="3">
                    <c:v>108.53303535196679</c:v>
                  </c:pt>
                  <c:pt idx="4">
                    <c:v>277.70440709999997</c:v>
                  </c:pt>
                  <c:pt idx="5">
                    <c:v>121.46934239999999</c:v>
                  </c:pt>
                  <c:pt idx="6">
                    <c:v>22.778631415744464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0.11</c:v>
                </c:pt>
                <c:pt idx="1">
                  <c:v>45.097999999999999</c:v>
                </c:pt>
                <c:pt idx="2">
                  <c:v>518.69600000000003</c:v>
                </c:pt>
                <c:pt idx="3">
                  <c:v>411.03699999999998</c:v>
                </c:pt>
                <c:pt idx="4">
                  <c:v>828.721</c:v>
                </c:pt>
                <c:pt idx="5">
                  <c:v>293.12099999999998</c:v>
                </c:pt>
                <c:pt idx="6">
                  <c:v>36.587000000000003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318016"/>
        <c:axId val="163336192"/>
      </c:barChart>
      <c:catAx>
        <c:axId val="1633180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336192"/>
        <c:crosses val="autoZero"/>
        <c:auto val="1"/>
        <c:lblAlgn val="ctr"/>
        <c:lblOffset val="100"/>
        <c:noMultiLvlLbl val="0"/>
      </c:catAx>
      <c:valAx>
        <c:axId val="1633361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3180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0.22600000000000001</c:v>
                </c:pt>
                <c:pt idx="2">
                  <c:v>0.17599999999999999</c:v>
                </c:pt>
                <c:pt idx="3">
                  <c:v>6.8550000000000004</c:v>
                </c:pt>
                <c:pt idx="4">
                  <c:v>2.8610000000000002</c:v>
                </c:pt>
                <c:pt idx="5">
                  <c:v>2.7480000000000002</c:v>
                </c:pt>
                <c:pt idx="6">
                  <c:v>0.32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5.1546000000000002E-2</c:v>
                  </c:pt>
                  <c:pt idx="1">
                    <c:v>23.468999199999999</c:v>
                  </c:pt>
                  <c:pt idx="2">
                    <c:v>124.83147879518309</c:v>
                  </c:pt>
                  <c:pt idx="3">
                    <c:v>108.53303535196679</c:v>
                  </c:pt>
                  <c:pt idx="4">
                    <c:v>277.70440709999997</c:v>
                  </c:pt>
                  <c:pt idx="5">
                    <c:v>121.46934239999999</c:v>
                  </c:pt>
                  <c:pt idx="6">
                    <c:v>22.778631415744464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5.1546000000000002E-2</c:v>
                  </c:pt>
                  <c:pt idx="1">
                    <c:v>23.468999199999999</c:v>
                  </c:pt>
                  <c:pt idx="2">
                    <c:v>124.83147879518309</c:v>
                  </c:pt>
                  <c:pt idx="3">
                    <c:v>108.53303535196679</c:v>
                  </c:pt>
                  <c:pt idx="4">
                    <c:v>277.70440709999997</c:v>
                  </c:pt>
                  <c:pt idx="5">
                    <c:v>121.46934239999999</c:v>
                  </c:pt>
                  <c:pt idx="6">
                    <c:v>22.778631415744464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0.11</c:v>
                </c:pt>
                <c:pt idx="1">
                  <c:v>45.097999999999999</c:v>
                </c:pt>
                <c:pt idx="2">
                  <c:v>518.69600000000003</c:v>
                </c:pt>
                <c:pt idx="3">
                  <c:v>411.03699999999998</c:v>
                </c:pt>
                <c:pt idx="4">
                  <c:v>828.721</c:v>
                </c:pt>
                <c:pt idx="5">
                  <c:v>293.12099999999998</c:v>
                </c:pt>
                <c:pt idx="6">
                  <c:v>36.587000000000003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481472"/>
        <c:axId val="163483008"/>
      </c:barChart>
      <c:catAx>
        <c:axId val="1634814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163483008"/>
        <c:crosses val="autoZero"/>
        <c:auto val="1"/>
        <c:lblAlgn val="ctr"/>
        <c:lblOffset val="100"/>
        <c:noMultiLvlLbl val="0"/>
      </c:catAx>
      <c:valAx>
        <c:axId val="1634830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4814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0.315</c:v>
                </c:pt>
                <c:pt idx="2">
                  <c:v>1.9690000000000001</c:v>
                </c:pt>
                <c:pt idx="3">
                  <c:v>3.2280000000000002</c:v>
                </c:pt>
                <c:pt idx="4">
                  <c:v>3.6909999999999998</c:v>
                </c:pt>
                <c:pt idx="5">
                  <c:v>2.4929999999999999</c:v>
                </c:pt>
                <c:pt idx="6">
                  <c:v>1.46</c:v>
                </c:pt>
                <c:pt idx="7">
                  <c:v>2.9000000000000001E-2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7.2652738000000001</c:v>
                  </c:pt>
                  <c:pt idx="2">
                    <c:v>49.621167699999994</c:v>
                  </c:pt>
                  <c:pt idx="3">
                    <c:v>100.4255416</c:v>
                  </c:pt>
                  <c:pt idx="4">
                    <c:v>105.61400709999999</c:v>
                  </c:pt>
                  <c:pt idx="5">
                    <c:v>273.09447900000004</c:v>
                  </c:pt>
                  <c:pt idx="6">
                    <c:v>123.0625695</c:v>
                  </c:pt>
                  <c:pt idx="7">
                    <c:v>77.516324699999998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7.2652738000000001</c:v>
                  </c:pt>
                  <c:pt idx="2">
                    <c:v>49.621167699999994</c:v>
                  </c:pt>
                  <c:pt idx="3">
                    <c:v>100.4255416</c:v>
                  </c:pt>
                  <c:pt idx="4">
                    <c:v>105.61400709999999</c:v>
                  </c:pt>
                  <c:pt idx="5">
                    <c:v>273.09447900000004</c:v>
                  </c:pt>
                  <c:pt idx="6">
                    <c:v>123.0625695</c:v>
                  </c:pt>
                  <c:pt idx="7">
                    <c:v>77.516324699999998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24.957999999999998</c:v>
                </c:pt>
                <c:pt idx="2">
                  <c:v>193.75700000000001</c:v>
                </c:pt>
                <c:pt idx="3">
                  <c:v>238.20099999999999</c:v>
                </c:pt>
                <c:pt idx="4">
                  <c:v>501.25299999999999</c:v>
                </c:pt>
                <c:pt idx="5">
                  <c:v>804.40200000000004</c:v>
                </c:pt>
                <c:pt idx="6">
                  <c:v>200.39500000000001</c:v>
                </c:pt>
                <c:pt idx="7">
                  <c:v>170.40299999999999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575680"/>
        <c:axId val="163577216"/>
      </c:barChart>
      <c:catAx>
        <c:axId val="1635756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577216"/>
        <c:crosses val="autoZero"/>
        <c:auto val="1"/>
        <c:lblAlgn val="ctr"/>
        <c:lblOffset val="100"/>
        <c:noMultiLvlLbl val="0"/>
      </c:catAx>
      <c:valAx>
        <c:axId val="1635772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5756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0.315</c:v>
                </c:pt>
                <c:pt idx="2">
                  <c:v>1.9690000000000001</c:v>
                </c:pt>
                <c:pt idx="3">
                  <c:v>3.2280000000000002</c:v>
                </c:pt>
                <c:pt idx="4">
                  <c:v>3.6909999999999998</c:v>
                </c:pt>
                <c:pt idx="5">
                  <c:v>2.4929999999999999</c:v>
                </c:pt>
                <c:pt idx="6">
                  <c:v>1.46</c:v>
                </c:pt>
                <c:pt idx="7">
                  <c:v>2.9000000000000001E-2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7.2652738000000001</c:v>
                  </c:pt>
                  <c:pt idx="2">
                    <c:v>49.621167699999994</c:v>
                  </c:pt>
                  <c:pt idx="3">
                    <c:v>100.4255416</c:v>
                  </c:pt>
                  <c:pt idx="4">
                    <c:v>105.61400709999999</c:v>
                  </c:pt>
                  <c:pt idx="5">
                    <c:v>273.09447900000004</c:v>
                  </c:pt>
                  <c:pt idx="6">
                    <c:v>123.0625695</c:v>
                  </c:pt>
                  <c:pt idx="7">
                    <c:v>77.516324699999998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7.2652738000000001</c:v>
                  </c:pt>
                  <c:pt idx="2">
                    <c:v>49.621167699999994</c:v>
                  </c:pt>
                  <c:pt idx="3">
                    <c:v>100.4255416</c:v>
                  </c:pt>
                  <c:pt idx="4">
                    <c:v>105.61400709999999</c:v>
                  </c:pt>
                  <c:pt idx="5">
                    <c:v>273.09447900000004</c:v>
                  </c:pt>
                  <c:pt idx="6">
                    <c:v>123.0625695</c:v>
                  </c:pt>
                  <c:pt idx="7">
                    <c:v>77.516324699999998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24.957999999999998</c:v>
                </c:pt>
                <c:pt idx="2">
                  <c:v>193.75700000000001</c:v>
                </c:pt>
                <c:pt idx="3">
                  <c:v>238.20099999999999</c:v>
                </c:pt>
                <c:pt idx="4">
                  <c:v>501.25299999999999</c:v>
                </c:pt>
                <c:pt idx="5">
                  <c:v>804.40200000000004</c:v>
                </c:pt>
                <c:pt idx="6">
                  <c:v>200.39500000000001</c:v>
                </c:pt>
                <c:pt idx="7">
                  <c:v>170.40299999999999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612160"/>
        <c:axId val="163613696"/>
      </c:barChart>
      <c:catAx>
        <c:axId val="1636121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613696"/>
        <c:crosses val="autoZero"/>
        <c:auto val="1"/>
        <c:lblAlgn val="ctr"/>
        <c:lblOffset val="100"/>
        <c:noMultiLvlLbl val="0"/>
      </c:catAx>
      <c:valAx>
        <c:axId val="1636136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6121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26.108000000000001</c:v>
                </c:pt>
                <c:pt idx="2">
                  <c:v>10.286</c:v>
                </c:pt>
                <c:pt idx="3">
                  <c:v>42.44</c:v>
                </c:pt>
                <c:pt idx="4">
                  <c:v>12.461</c:v>
                </c:pt>
                <c:pt idx="5">
                  <c:v>17.797999999999998</c:v>
                </c:pt>
                <c:pt idx="6">
                  <c:v>2.0990000000000002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30.675024599999997</c:v>
                  </c:pt>
                  <c:pt idx="1">
                    <c:v>794.53872399999989</c:v>
                  </c:pt>
                  <c:pt idx="2">
                    <c:v>849.85915310255837</c:v>
                  </c:pt>
                  <c:pt idx="3">
                    <c:v>584.41696237010569</c:v>
                  </c:pt>
                  <c:pt idx="4">
                    <c:v>292.67248839999996</c:v>
                  </c:pt>
                  <c:pt idx="5">
                    <c:v>153.31633500000001</c:v>
                  </c:pt>
                  <c:pt idx="6">
                    <c:v>52.137076486032392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30.675024599999997</c:v>
                  </c:pt>
                  <c:pt idx="1">
                    <c:v>794.53872399999989</c:v>
                  </c:pt>
                  <c:pt idx="2">
                    <c:v>849.85915310255837</c:v>
                  </c:pt>
                  <c:pt idx="3">
                    <c:v>584.41696237010569</c:v>
                  </c:pt>
                  <c:pt idx="4">
                    <c:v>292.67248839999996</c:v>
                  </c:pt>
                  <c:pt idx="5">
                    <c:v>153.31633500000001</c:v>
                  </c:pt>
                  <c:pt idx="6">
                    <c:v>52.137076486032392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65.460999999999999</c:v>
                </c:pt>
                <c:pt idx="1">
                  <c:v>1851.64</c:v>
                </c:pt>
                <c:pt idx="2">
                  <c:v>4260.1540000000005</c:v>
                </c:pt>
                <c:pt idx="3">
                  <c:v>1554.63</c:v>
                </c:pt>
                <c:pt idx="4">
                  <c:v>842.70799999999997</c:v>
                </c:pt>
                <c:pt idx="5">
                  <c:v>382.33499999999998</c:v>
                </c:pt>
                <c:pt idx="6">
                  <c:v>81.581999999999994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924032"/>
        <c:axId val="162925568"/>
      </c:barChart>
      <c:catAx>
        <c:axId val="1629240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925568"/>
        <c:crosses val="autoZero"/>
        <c:auto val="1"/>
        <c:lblAlgn val="ctr"/>
        <c:lblOffset val="100"/>
        <c:noMultiLvlLbl val="0"/>
      </c:catAx>
      <c:valAx>
        <c:axId val="1629255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29240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26.108000000000001</c:v>
                </c:pt>
                <c:pt idx="2">
                  <c:v>10.286</c:v>
                </c:pt>
                <c:pt idx="3">
                  <c:v>42.44</c:v>
                </c:pt>
                <c:pt idx="4">
                  <c:v>12.461</c:v>
                </c:pt>
                <c:pt idx="5">
                  <c:v>17.797999999999998</c:v>
                </c:pt>
                <c:pt idx="6">
                  <c:v>2.0990000000000002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30.675024599999997</c:v>
                  </c:pt>
                  <c:pt idx="1">
                    <c:v>794.53872399999989</c:v>
                  </c:pt>
                  <c:pt idx="2">
                    <c:v>849.85915310255837</c:v>
                  </c:pt>
                  <c:pt idx="3">
                    <c:v>584.41696237010569</c:v>
                  </c:pt>
                  <c:pt idx="4">
                    <c:v>292.67248839999996</c:v>
                  </c:pt>
                  <c:pt idx="5">
                    <c:v>153.31633500000001</c:v>
                  </c:pt>
                  <c:pt idx="6">
                    <c:v>52.137076486032392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30.675024599999997</c:v>
                  </c:pt>
                  <c:pt idx="1">
                    <c:v>794.53872399999989</c:v>
                  </c:pt>
                  <c:pt idx="2">
                    <c:v>849.85915310255837</c:v>
                  </c:pt>
                  <c:pt idx="3">
                    <c:v>584.41696237010569</c:v>
                  </c:pt>
                  <c:pt idx="4">
                    <c:v>292.67248839999996</c:v>
                  </c:pt>
                  <c:pt idx="5">
                    <c:v>153.31633500000001</c:v>
                  </c:pt>
                  <c:pt idx="6">
                    <c:v>52.137076486032392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65.460999999999999</c:v>
                </c:pt>
                <c:pt idx="1">
                  <c:v>1851.64</c:v>
                </c:pt>
                <c:pt idx="2">
                  <c:v>4260.1540000000005</c:v>
                </c:pt>
                <c:pt idx="3">
                  <c:v>1554.63</c:v>
                </c:pt>
                <c:pt idx="4">
                  <c:v>842.70799999999997</c:v>
                </c:pt>
                <c:pt idx="5">
                  <c:v>382.33499999999998</c:v>
                </c:pt>
                <c:pt idx="6">
                  <c:v>81.581999999999994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013760"/>
        <c:axId val="163015296"/>
      </c:barChart>
      <c:catAx>
        <c:axId val="1630137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015296"/>
        <c:crosses val="autoZero"/>
        <c:auto val="1"/>
        <c:lblAlgn val="ctr"/>
        <c:lblOffset val="100"/>
        <c:noMultiLvlLbl val="0"/>
      </c:catAx>
      <c:valAx>
        <c:axId val="1630152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0137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35.433999999999997</c:v>
                </c:pt>
                <c:pt idx="2">
                  <c:v>29.847999999999999</c:v>
                </c:pt>
                <c:pt idx="3">
                  <c:v>26.13</c:v>
                </c:pt>
                <c:pt idx="4">
                  <c:v>14.531000000000001</c:v>
                </c:pt>
                <c:pt idx="5">
                  <c:v>4.1630000000000003</c:v>
                </c:pt>
                <c:pt idx="6">
                  <c:v>1.0720000000000001</c:v>
                </c:pt>
                <c:pt idx="7">
                  <c:v>1.2999999999999999E-2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539.30814659999999</c:v>
                  </c:pt>
                  <c:pt idx="2">
                    <c:v>854.57597329999999</c:v>
                  </c:pt>
                  <c:pt idx="3">
                    <c:v>667.97381419999988</c:v>
                  </c:pt>
                  <c:pt idx="4">
                    <c:v>290.21985719999998</c:v>
                  </c:pt>
                  <c:pt idx="5">
                    <c:v>283.89289279999997</c:v>
                  </c:pt>
                  <c:pt idx="6">
                    <c:v>45.9810564</c:v>
                  </c:pt>
                  <c:pt idx="7">
                    <c:v>20.807493000000001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539.30814659999999</c:v>
                  </c:pt>
                  <c:pt idx="2">
                    <c:v>854.57597329999999</c:v>
                  </c:pt>
                  <c:pt idx="3">
                    <c:v>667.97381419999988</c:v>
                  </c:pt>
                  <c:pt idx="4">
                    <c:v>290.21985719999998</c:v>
                  </c:pt>
                  <c:pt idx="5">
                    <c:v>283.89289279999997</c:v>
                  </c:pt>
                  <c:pt idx="6">
                    <c:v>45.9810564</c:v>
                  </c:pt>
                  <c:pt idx="7">
                    <c:v>20.807493000000001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2059.2139999999999</c:v>
                </c:pt>
                <c:pt idx="2">
                  <c:v>3122.3090000000002</c:v>
                </c:pt>
                <c:pt idx="3">
                  <c:v>1495.6869999999999</c:v>
                </c:pt>
                <c:pt idx="4">
                  <c:v>1378.0619999999999</c:v>
                </c:pt>
                <c:pt idx="5">
                  <c:v>848.96199999999999</c:v>
                </c:pt>
                <c:pt idx="6">
                  <c:v>90.212000000000003</c:v>
                </c:pt>
                <c:pt idx="7">
                  <c:v>44.064999999999998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095680"/>
        <c:axId val="163097216"/>
      </c:barChart>
      <c:catAx>
        <c:axId val="1630956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097216"/>
        <c:crosses val="autoZero"/>
        <c:auto val="1"/>
        <c:lblAlgn val="ctr"/>
        <c:lblOffset val="100"/>
        <c:noMultiLvlLbl val="0"/>
      </c:catAx>
      <c:valAx>
        <c:axId val="1630972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0956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35.433999999999997</c:v>
                </c:pt>
                <c:pt idx="2">
                  <c:v>29.847999999999999</c:v>
                </c:pt>
                <c:pt idx="3">
                  <c:v>26.13</c:v>
                </c:pt>
                <c:pt idx="4">
                  <c:v>14.531000000000001</c:v>
                </c:pt>
                <c:pt idx="5">
                  <c:v>4.1630000000000003</c:v>
                </c:pt>
                <c:pt idx="6">
                  <c:v>1.0720000000000001</c:v>
                </c:pt>
                <c:pt idx="7">
                  <c:v>1.2999999999999999E-2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539.30814659999999</c:v>
                  </c:pt>
                  <c:pt idx="2">
                    <c:v>854.57597329999999</c:v>
                  </c:pt>
                  <c:pt idx="3">
                    <c:v>667.97381419999988</c:v>
                  </c:pt>
                  <c:pt idx="4">
                    <c:v>290.21985719999998</c:v>
                  </c:pt>
                  <c:pt idx="5">
                    <c:v>283.89289279999997</c:v>
                  </c:pt>
                  <c:pt idx="6">
                    <c:v>45.9810564</c:v>
                  </c:pt>
                  <c:pt idx="7">
                    <c:v>20.807493000000001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539.30814659999999</c:v>
                  </c:pt>
                  <c:pt idx="2">
                    <c:v>854.57597329999999</c:v>
                  </c:pt>
                  <c:pt idx="3">
                    <c:v>667.97381419999988</c:v>
                  </c:pt>
                  <c:pt idx="4">
                    <c:v>290.21985719999998</c:v>
                  </c:pt>
                  <c:pt idx="5">
                    <c:v>283.89289279999997</c:v>
                  </c:pt>
                  <c:pt idx="6">
                    <c:v>45.9810564</c:v>
                  </c:pt>
                  <c:pt idx="7">
                    <c:v>20.807493000000001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2059.2139999999999</c:v>
                </c:pt>
                <c:pt idx="2">
                  <c:v>3122.3090000000002</c:v>
                </c:pt>
                <c:pt idx="3">
                  <c:v>1495.6869999999999</c:v>
                </c:pt>
                <c:pt idx="4">
                  <c:v>1378.0619999999999</c:v>
                </c:pt>
                <c:pt idx="5">
                  <c:v>848.96199999999999</c:v>
                </c:pt>
                <c:pt idx="6">
                  <c:v>90.212000000000003</c:v>
                </c:pt>
                <c:pt idx="7">
                  <c:v>44.064999999999998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139776"/>
        <c:axId val="164141312"/>
      </c:barChart>
      <c:catAx>
        <c:axId val="1641397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141312"/>
        <c:crosses val="autoZero"/>
        <c:auto val="1"/>
        <c:lblAlgn val="ctr"/>
        <c:lblOffset val="100"/>
        <c:noMultiLvlLbl val="0"/>
      </c:catAx>
      <c:valAx>
        <c:axId val="1641413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1397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7.6639900000000001</c:v>
                </c:pt>
                <c:pt idx="1">
                  <c:v>2146.5530000000003</c:v>
                </c:pt>
                <c:pt idx="2">
                  <c:v>9149.7019999999993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78.672119999999993</c:v>
                </c:pt>
                <c:pt idx="1">
                  <c:v>15075.222000000002</c:v>
                </c:pt>
                <c:pt idx="2">
                  <c:v>116098.67199999999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10.2445</c:v>
                </c:pt>
                <c:pt idx="1">
                  <c:v>3359.04</c:v>
                </c:pt>
                <c:pt idx="2">
                  <c:v>9423.9589999999989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661120"/>
        <c:axId val="162662656"/>
      </c:barChart>
      <c:catAx>
        <c:axId val="162661120"/>
        <c:scaling>
          <c:orientation val="maxMin"/>
        </c:scaling>
        <c:delete val="0"/>
        <c:axPos val="l"/>
        <c:majorTickMark val="out"/>
        <c:minorTickMark val="none"/>
        <c:tickLblPos val="nextTo"/>
        <c:crossAx val="162662656"/>
        <c:crosses val="autoZero"/>
        <c:auto val="1"/>
        <c:lblAlgn val="ctr"/>
        <c:lblOffset val="100"/>
        <c:noMultiLvlLbl val="0"/>
      </c:catAx>
      <c:valAx>
        <c:axId val="1626626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26611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10033.262671792414</c:v>
                </c:pt>
                <c:pt idx="1">
                  <c:v>18959.895949061014</c:v>
                </c:pt>
                <c:pt idx="2">
                  <c:v>11762.320650717615</c:v>
                </c:pt>
                <c:pt idx="3">
                  <c:v>18117.153589319587</c:v>
                </c:pt>
                <c:pt idx="4">
                  <c:v>14006.937738407543</c:v>
                </c:pt>
                <c:pt idx="5">
                  <c:v>22868.581374993202</c:v>
                </c:pt>
                <c:pt idx="6">
                  <c:v>7517.1248027740012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209344"/>
        <c:axId val="159211904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10030</c:v>
                </c:pt>
                <c:pt idx="1">
                  <c:v>4521</c:v>
                </c:pt>
                <c:pt idx="2">
                  <c:v>837</c:v>
                </c:pt>
                <c:pt idx="3">
                  <c:v>594</c:v>
                </c:pt>
                <c:pt idx="4">
                  <c:v>201</c:v>
                </c:pt>
                <c:pt idx="5">
                  <c:v>128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9344"/>
        <c:axId val="159211904"/>
      </c:lineChart>
      <c:catAx>
        <c:axId val="15920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211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2119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2093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7.6639900000000001</c:v>
                </c:pt>
                <c:pt idx="1">
                  <c:v>2146.5530000000003</c:v>
                </c:pt>
                <c:pt idx="2">
                  <c:v>9149.7019999999993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78.672119999999993</c:v>
                </c:pt>
                <c:pt idx="1">
                  <c:v>15075.222000000002</c:v>
                </c:pt>
                <c:pt idx="2">
                  <c:v>116098.67199999999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10.2445</c:v>
                </c:pt>
                <c:pt idx="1">
                  <c:v>3359.04</c:v>
                </c:pt>
                <c:pt idx="2">
                  <c:v>9423.9589999999989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730368"/>
        <c:axId val="162731904"/>
      </c:barChart>
      <c:catAx>
        <c:axId val="162730368"/>
        <c:scaling>
          <c:orientation val="maxMin"/>
        </c:scaling>
        <c:delete val="0"/>
        <c:axPos val="l"/>
        <c:majorTickMark val="out"/>
        <c:minorTickMark val="none"/>
        <c:tickLblPos val="nextTo"/>
        <c:crossAx val="162731904"/>
        <c:crosses val="autoZero"/>
        <c:auto val="1"/>
        <c:lblAlgn val="ctr"/>
        <c:lblOffset val="100"/>
        <c:noMultiLvlLbl val="0"/>
      </c:catAx>
      <c:valAx>
        <c:axId val="16273190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273036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2.164E-2</c:v>
                </c:pt>
                <c:pt idx="1">
                  <c:v>2.231E-2</c:v>
                </c:pt>
                <c:pt idx="2">
                  <c:v>7.6870000000000008E-2</c:v>
                </c:pt>
                <c:pt idx="3">
                  <c:v>0.16212000000000001</c:v>
                </c:pt>
                <c:pt idx="4">
                  <c:v>4.1489999999999999E-2</c:v>
                </c:pt>
                <c:pt idx="5">
                  <c:v>3.2210000000000003E-2</c:v>
                </c:pt>
                <c:pt idx="6">
                  <c:v>9.5019999999999993E-2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8.3966851000000009E-2</c:v>
                  </c:pt>
                  <c:pt idx="1">
                    <c:v>0.37220896500000011</c:v>
                  </c:pt>
                  <c:pt idx="2">
                    <c:v>0.41313682258566087</c:v>
                  </c:pt>
                  <c:pt idx="3">
                    <c:v>0.62921013158045402</c:v>
                  </c:pt>
                  <c:pt idx="4">
                    <c:v>0.84355222499999993</c:v>
                  </c:pt>
                  <c:pt idx="5">
                    <c:v>0.63049665599999993</c:v>
                  </c:pt>
                  <c:pt idx="6">
                    <c:v>0.49648489270081264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8.3966851000000009E-2</c:v>
                  </c:pt>
                  <c:pt idx="1">
                    <c:v>0.37220896500000011</c:v>
                  </c:pt>
                  <c:pt idx="2">
                    <c:v>0.41313682258566087</c:v>
                  </c:pt>
                  <c:pt idx="3">
                    <c:v>0.62921013158045402</c:v>
                  </c:pt>
                  <c:pt idx="4">
                    <c:v>0.84355222499999993</c:v>
                  </c:pt>
                  <c:pt idx="5">
                    <c:v>0.63049665599999993</c:v>
                  </c:pt>
                  <c:pt idx="6">
                    <c:v>0.49648489270081264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0.14843000000000001</c:v>
                </c:pt>
                <c:pt idx="1">
                  <c:v>1.1041500000000002</c:v>
                </c:pt>
                <c:pt idx="2">
                  <c:v>2.2620299999999998</c:v>
                </c:pt>
                <c:pt idx="3">
                  <c:v>3.4700600000000001</c:v>
                </c:pt>
                <c:pt idx="4">
                  <c:v>4.1656899999999997</c:v>
                </c:pt>
                <c:pt idx="5">
                  <c:v>2.9684400000000002</c:v>
                </c:pt>
                <c:pt idx="6">
                  <c:v>2.4505300000000001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976320"/>
        <c:axId val="163977856"/>
      </c:barChart>
      <c:catAx>
        <c:axId val="1639763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977856"/>
        <c:crosses val="autoZero"/>
        <c:auto val="1"/>
        <c:lblAlgn val="ctr"/>
        <c:lblOffset val="100"/>
        <c:noMultiLvlLbl val="0"/>
      </c:catAx>
      <c:valAx>
        <c:axId val="1639778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9763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2.164E-2</c:v>
                </c:pt>
                <c:pt idx="1">
                  <c:v>2.231E-2</c:v>
                </c:pt>
                <c:pt idx="2">
                  <c:v>7.6870000000000008E-2</c:v>
                </c:pt>
                <c:pt idx="3">
                  <c:v>0.16212000000000001</c:v>
                </c:pt>
                <c:pt idx="4">
                  <c:v>4.1489999999999999E-2</c:v>
                </c:pt>
                <c:pt idx="5">
                  <c:v>3.2210000000000003E-2</c:v>
                </c:pt>
                <c:pt idx="6">
                  <c:v>9.5019999999999993E-2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8.3966851000000009E-2</c:v>
                  </c:pt>
                  <c:pt idx="1">
                    <c:v>0.37220896500000011</c:v>
                  </c:pt>
                  <c:pt idx="2">
                    <c:v>0.41313682258566087</c:v>
                  </c:pt>
                  <c:pt idx="3">
                    <c:v>0.62921013158045402</c:v>
                  </c:pt>
                  <c:pt idx="4">
                    <c:v>0.84355222499999993</c:v>
                  </c:pt>
                  <c:pt idx="5">
                    <c:v>0.63049665599999993</c:v>
                  </c:pt>
                  <c:pt idx="6">
                    <c:v>0.49648489270081264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8.3966851000000009E-2</c:v>
                  </c:pt>
                  <c:pt idx="1">
                    <c:v>0.37220896500000011</c:v>
                  </c:pt>
                  <c:pt idx="2">
                    <c:v>0.41313682258566087</c:v>
                  </c:pt>
                  <c:pt idx="3">
                    <c:v>0.62921013158045402</c:v>
                  </c:pt>
                  <c:pt idx="4">
                    <c:v>0.84355222499999993</c:v>
                  </c:pt>
                  <c:pt idx="5">
                    <c:v>0.63049665599999993</c:v>
                  </c:pt>
                  <c:pt idx="6">
                    <c:v>0.49648489270081264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0.14843000000000001</c:v>
                </c:pt>
                <c:pt idx="1">
                  <c:v>1.1041500000000002</c:v>
                </c:pt>
                <c:pt idx="2">
                  <c:v>2.2620299999999998</c:v>
                </c:pt>
                <c:pt idx="3">
                  <c:v>3.4700600000000001</c:v>
                </c:pt>
                <c:pt idx="4">
                  <c:v>4.1656899999999997</c:v>
                </c:pt>
                <c:pt idx="5">
                  <c:v>2.9684400000000002</c:v>
                </c:pt>
                <c:pt idx="6">
                  <c:v>2.4505300000000001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655872"/>
        <c:axId val="164657408"/>
      </c:barChart>
      <c:catAx>
        <c:axId val="1646558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657408"/>
        <c:crosses val="autoZero"/>
        <c:auto val="1"/>
        <c:lblAlgn val="ctr"/>
        <c:lblOffset val="100"/>
        <c:noMultiLvlLbl val="0"/>
      </c:catAx>
      <c:valAx>
        <c:axId val="1646574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6558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4.6439999999999995E-2</c:v>
                </c:pt>
                <c:pt idx="1">
                  <c:v>6.9980000000000001E-2</c:v>
                </c:pt>
                <c:pt idx="2">
                  <c:v>2.5860000000000001E-2</c:v>
                </c:pt>
                <c:pt idx="3">
                  <c:v>0.11006999999999999</c:v>
                </c:pt>
                <c:pt idx="4">
                  <c:v>0.16197999999999999</c:v>
                </c:pt>
                <c:pt idx="5">
                  <c:v>1.5900000000000001E-2</c:v>
                </c:pt>
                <c:pt idx="6">
                  <c:v>1.8149999999999999E-2</c:v>
                </c:pt>
                <c:pt idx="7">
                  <c:v>3.2699999999999999E-3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0.12513496599999999</c:v>
                  </c:pt>
                  <c:pt idx="1">
                    <c:v>0.11032670400000001</c:v>
                  </c:pt>
                  <c:pt idx="2">
                    <c:v>0.44373845599999995</c:v>
                  </c:pt>
                  <c:pt idx="3">
                    <c:v>0.194842296</c:v>
                  </c:pt>
                  <c:pt idx="4">
                    <c:v>0.52584544799999999</c:v>
                  </c:pt>
                  <c:pt idx="5">
                    <c:v>0.43352534400000003</c:v>
                  </c:pt>
                  <c:pt idx="6">
                    <c:v>0.89968241999999998</c:v>
                  </c:pt>
                  <c:pt idx="7">
                    <c:v>0.59492734199999997</c:v>
                  </c:pt>
                  <c:pt idx="8">
                    <c:v>0.37242899200000001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0.12513496599999999</c:v>
                  </c:pt>
                  <c:pt idx="1">
                    <c:v>0.11032670400000001</c:v>
                  </c:pt>
                  <c:pt idx="2">
                    <c:v>0.44373845599999995</c:v>
                  </c:pt>
                  <c:pt idx="3">
                    <c:v>0.194842296</c:v>
                  </c:pt>
                  <c:pt idx="4">
                    <c:v>0.52584544799999999</c:v>
                  </c:pt>
                  <c:pt idx="5">
                    <c:v>0.43352534400000003</c:v>
                  </c:pt>
                  <c:pt idx="6">
                    <c:v>0.89968241999999998</c:v>
                  </c:pt>
                  <c:pt idx="7">
                    <c:v>0.59492734199999997</c:v>
                  </c:pt>
                  <c:pt idx="8">
                    <c:v>0.37242899200000001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0.36229</c:v>
                </c:pt>
                <c:pt idx="1">
                  <c:v>0.80296000000000001</c:v>
                </c:pt>
                <c:pt idx="2">
                  <c:v>1.5663199999999999</c:v>
                </c:pt>
                <c:pt idx="3">
                  <c:v>0.74480999999999997</c:v>
                </c:pt>
                <c:pt idx="4">
                  <c:v>2.4722399999999998</c:v>
                </c:pt>
                <c:pt idx="5">
                  <c:v>1.8432200000000001</c:v>
                </c:pt>
                <c:pt idx="6">
                  <c:v>5.6583800000000002</c:v>
                </c:pt>
                <c:pt idx="7">
                  <c:v>2.1602299999999999</c:v>
                </c:pt>
                <c:pt idx="8">
                  <c:v>0.95887999999999995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737792"/>
        <c:axId val="164739328"/>
      </c:barChart>
      <c:catAx>
        <c:axId val="164737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739328"/>
        <c:crosses val="autoZero"/>
        <c:auto val="1"/>
        <c:lblAlgn val="ctr"/>
        <c:lblOffset val="100"/>
        <c:noMultiLvlLbl val="0"/>
      </c:catAx>
      <c:valAx>
        <c:axId val="1647393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7377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4.6439999999999995E-2</c:v>
                </c:pt>
                <c:pt idx="1">
                  <c:v>6.9980000000000001E-2</c:v>
                </c:pt>
                <c:pt idx="2">
                  <c:v>2.5860000000000001E-2</c:v>
                </c:pt>
                <c:pt idx="3">
                  <c:v>0.11006999999999999</c:v>
                </c:pt>
                <c:pt idx="4">
                  <c:v>0.16197999999999999</c:v>
                </c:pt>
                <c:pt idx="5">
                  <c:v>1.5900000000000001E-2</c:v>
                </c:pt>
                <c:pt idx="6">
                  <c:v>1.8149999999999999E-2</c:v>
                </c:pt>
                <c:pt idx="7">
                  <c:v>3.2699999999999999E-3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0.12513496599999999</c:v>
                  </c:pt>
                  <c:pt idx="1">
                    <c:v>0.11032670400000001</c:v>
                  </c:pt>
                  <c:pt idx="2">
                    <c:v>0.44373845599999995</c:v>
                  </c:pt>
                  <c:pt idx="3">
                    <c:v>0.194842296</c:v>
                  </c:pt>
                  <c:pt idx="4">
                    <c:v>0.52584544799999999</c:v>
                  </c:pt>
                  <c:pt idx="5">
                    <c:v>0.43352534400000003</c:v>
                  </c:pt>
                  <c:pt idx="6">
                    <c:v>0.89968241999999998</c:v>
                  </c:pt>
                  <c:pt idx="7">
                    <c:v>0.59492734199999997</c:v>
                  </c:pt>
                  <c:pt idx="8">
                    <c:v>0.37242899200000001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0.12513496599999999</c:v>
                  </c:pt>
                  <c:pt idx="1">
                    <c:v>0.11032670400000001</c:v>
                  </c:pt>
                  <c:pt idx="2">
                    <c:v>0.44373845599999995</c:v>
                  </c:pt>
                  <c:pt idx="3">
                    <c:v>0.194842296</c:v>
                  </c:pt>
                  <c:pt idx="4">
                    <c:v>0.52584544799999999</c:v>
                  </c:pt>
                  <c:pt idx="5">
                    <c:v>0.43352534400000003</c:v>
                  </c:pt>
                  <c:pt idx="6">
                    <c:v>0.89968241999999998</c:v>
                  </c:pt>
                  <c:pt idx="7">
                    <c:v>0.59492734199999997</c:v>
                  </c:pt>
                  <c:pt idx="8">
                    <c:v>0.37242899200000001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0.36229</c:v>
                </c:pt>
                <c:pt idx="1">
                  <c:v>0.80296000000000001</c:v>
                </c:pt>
                <c:pt idx="2">
                  <c:v>1.5663199999999999</c:v>
                </c:pt>
                <c:pt idx="3">
                  <c:v>0.74480999999999997</c:v>
                </c:pt>
                <c:pt idx="4">
                  <c:v>2.4722399999999998</c:v>
                </c:pt>
                <c:pt idx="5">
                  <c:v>1.8432200000000001</c:v>
                </c:pt>
                <c:pt idx="6">
                  <c:v>5.6583800000000002</c:v>
                </c:pt>
                <c:pt idx="7">
                  <c:v>2.1602299999999999</c:v>
                </c:pt>
                <c:pt idx="8">
                  <c:v>0.95887999999999995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676544"/>
        <c:axId val="163678080"/>
      </c:barChart>
      <c:catAx>
        <c:axId val="1636765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678080"/>
        <c:crosses val="autoZero"/>
        <c:auto val="1"/>
        <c:lblAlgn val="ctr"/>
        <c:lblOffset val="100"/>
        <c:noMultiLvlLbl val="0"/>
      </c:catAx>
      <c:valAx>
        <c:axId val="1636780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6765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0.32</c:v>
                </c:pt>
                <c:pt idx="2">
                  <c:v>2.387</c:v>
                </c:pt>
                <c:pt idx="3">
                  <c:v>22.120999999999999</c:v>
                </c:pt>
                <c:pt idx="4">
                  <c:v>8.2680000000000007</c:v>
                </c:pt>
                <c:pt idx="5">
                  <c:v>8.1449999999999996</c:v>
                </c:pt>
                <c:pt idx="6">
                  <c:v>29.355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22.672512099999999</c:v>
                  </c:pt>
                  <c:pt idx="2">
                    <c:v>110.17943623978066</c:v>
                  </c:pt>
                  <c:pt idx="3">
                    <c:v>188.12932747265512</c:v>
                  </c:pt>
                  <c:pt idx="4">
                    <c:v>268.82472199999995</c:v>
                  </c:pt>
                  <c:pt idx="5">
                    <c:v>411.92518559999996</c:v>
                  </c:pt>
                  <c:pt idx="6">
                    <c:v>271.41427805920239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22.672512099999999</c:v>
                  </c:pt>
                  <c:pt idx="2">
                    <c:v>110.17943623978066</c:v>
                  </c:pt>
                  <c:pt idx="3">
                    <c:v>188.12932747265512</c:v>
                  </c:pt>
                  <c:pt idx="4">
                    <c:v>268.82472199999995</c:v>
                  </c:pt>
                  <c:pt idx="5">
                    <c:v>411.92518559999996</c:v>
                  </c:pt>
                  <c:pt idx="6">
                    <c:v>271.41427805920239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48.936999999999998</c:v>
                </c:pt>
                <c:pt idx="2">
                  <c:v>324.70400000000001</c:v>
                </c:pt>
                <c:pt idx="3">
                  <c:v>895.47</c:v>
                </c:pt>
                <c:pt idx="4">
                  <c:v>1350.8779999999999</c:v>
                </c:pt>
                <c:pt idx="5">
                  <c:v>1857.192</c:v>
                </c:pt>
                <c:pt idx="6">
                  <c:v>1211.432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848576"/>
        <c:axId val="163850112"/>
      </c:barChart>
      <c:catAx>
        <c:axId val="1638485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850112"/>
        <c:crosses val="autoZero"/>
        <c:auto val="1"/>
        <c:lblAlgn val="ctr"/>
        <c:lblOffset val="100"/>
        <c:noMultiLvlLbl val="0"/>
      </c:catAx>
      <c:valAx>
        <c:axId val="1638501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8485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0.32</c:v>
                </c:pt>
                <c:pt idx="2">
                  <c:v>2.387</c:v>
                </c:pt>
                <c:pt idx="3">
                  <c:v>22.120999999999999</c:v>
                </c:pt>
                <c:pt idx="4">
                  <c:v>8.2680000000000007</c:v>
                </c:pt>
                <c:pt idx="5">
                  <c:v>8.1449999999999996</c:v>
                </c:pt>
                <c:pt idx="6">
                  <c:v>29.355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22.672512099999999</c:v>
                  </c:pt>
                  <c:pt idx="2">
                    <c:v>110.17943623978066</c:v>
                  </c:pt>
                  <c:pt idx="3">
                    <c:v>188.12932747265512</c:v>
                  </c:pt>
                  <c:pt idx="4">
                    <c:v>268.82472199999995</c:v>
                  </c:pt>
                  <c:pt idx="5">
                    <c:v>411.92518559999996</c:v>
                  </c:pt>
                  <c:pt idx="6">
                    <c:v>271.41427805920239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22.672512099999999</c:v>
                  </c:pt>
                  <c:pt idx="2">
                    <c:v>110.17943623978066</c:v>
                  </c:pt>
                  <c:pt idx="3">
                    <c:v>188.12932747265512</c:v>
                  </c:pt>
                  <c:pt idx="4">
                    <c:v>268.82472199999995</c:v>
                  </c:pt>
                  <c:pt idx="5">
                    <c:v>411.92518559999996</c:v>
                  </c:pt>
                  <c:pt idx="6">
                    <c:v>271.41427805920239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48.936999999999998</c:v>
                </c:pt>
                <c:pt idx="2">
                  <c:v>324.70400000000001</c:v>
                </c:pt>
                <c:pt idx="3">
                  <c:v>895.47</c:v>
                </c:pt>
                <c:pt idx="4">
                  <c:v>1350.8779999999999</c:v>
                </c:pt>
                <c:pt idx="5">
                  <c:v>1857.192</c:v>
                </c:pt>
                <c:pt idx="6">
                  <c:v>1211.432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450304"/>
        <c:axId val="164451840"/>
      </c:barChart>
      <c:catAx>
        <c:axId val="1644503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451840"/>
        <c:crosses val="autoZero"/>
        <c:auto val="1"/>
        <c:lblAlgn val="ctr"/>
        <c:lblOffset val="100"/>
        <c:noMultiLvlLbl val="0"/>
      </c:catAx>
      <c:valAx>
        <c:axId val="1644518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4503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0.53600000000000003</c:v>
                </c:pt>
                <c:pt idx="1">
                  <c:v>1.7769999999999999</c:v>
                </c:pt>
                <c:pt idx="2">
                  <c:v>3.0379999999999998</c:v>
                </c:pt>
                <c:pt idx="3">
                  <c:v>20.202000000000002</c:v>
                </c:pt>
                <c:pt idx="4">
                  <c:v>37.491</c:v>
                </c:pt>
                <c:pt idx="5">
                  <c:v>3.2709999999999999</c:v>
                </c:pt>
                <c:pt idx="6">
                  <c:v>3.84</c:v>
                </c:pt>
                <c:pt idx="7">
                  <c:v>0.44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2.0944340000000001</c:v>
                  </c:pt>
                  <c:pt idx="1">
                    <c:v>5.0058192000000004</c:v>
                  </c:pt>
                  <c:pt idx="2">
                    <c:v>36.278907400000001</c:v>
                  </c:pt>
                  <c:pt idx="3">
                    <c:v>33.1715169</c:v>
                  </c:pt>
                  <c:pt idx="4">
                    <c:v>164.9001422</c:v>
                  </c:pt>
                  <c:pt idx="5">
                    <c:v>111.89182099999999</c:v>
                  </c:pt>
                  <c:pt idx="6">
                    <c:v>332.27567399999998</c:v>
                  </c:pt>
                  <c:pt idx="7">
                    <c:v>242.55600589999997</c:v>
                  </c:pt>
                  <c:pt idx="8">
                    <c:v>410.60324600000001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2.0944340000000001</c:v>
                  </c:pt>
                  <c:pt idx="1">
                    <c:v>5.0058192000000004</c:v>
                  </c:pt>
                  <c:pt idx="2">
                    <c:v>36.278907400000001</c:v>
                  </c:pt>
                  <c:pt idx="3">
                    <c:v>33.1715169</c:v>
                  </c:pt>
                  <c:pt idx="4">
                    <c:v>164.9001422</c:v>
                  </c:pt>
                  <c:pt idx="5">
                    <c:v>111.89182099999999</c:v>
                  </c:pt>
                  <c:pt idx="6">
                    <c:v>332.27567399999998</c:v>
                  </c:pt>
                  <c:pt idx="7">
                    <c:v>242.55600589999997</c:v>
                  </c:pt>
                  <c:pt idx="8">
                    <c:v>410.60324600000001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4.58</c:v>
                </c:pt>
                <c:pt idx="1">
                  <c:v>24.253</c:v>
                </c:pt>
                <c:pt idx="2">
                  <c:v>140.50700000000001</c:v>
                </c:pt>
                <c:pt idx="3">
                  <c:v>110.241</c:v>
                </c:pt>
                <c:pt idx="4">
                  <c:v>768.40700000000004</c:v>
                </c:pt>
                <c:pt idx="5">
                  <c:v>483.334</c:v>
                </c:pt>
                <c:pt idx="6">
                  <c:v>2007.7080000000001</c:v>
                </c:pt>
                <c:pt idx="7">
                  <c:v>986.40099999999995</c:v>
                </c:pt>
                <c:pt idx="8">
                  <c:v>1163.182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605952"/>
        <c:axId val="164607488"/>
      </c:barChart>
      <c:catAx>
        <c:axId val="1646059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607488"/>
        <c:crosses val="autoZero"/>
        <c:auto val="1"/>
        <c:lblAlgn val="ctr"/>
        <c:lblOffset val="100"/>
        <c:noMultiLvlLbl val="0"/>
      </c:catAx>
      <c:valAx>
        <c:axId val="1646074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6059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0.53600000000000003</c:v>
                </c:pt>
                <c:pt idx="1">
                  <c:v>1.7769999999999999</c:v>
                </c:pt>
                <c:pt idx="2">
                  <c:v>3.0379999999999998</c:v>
                </c:pt>
                <c:pt idx="3">
                  <c:v>20.202000000000002</c:v>
                </c:pt>
                <c:pt idx="4">
                  <c:v>37.491</c:v>
                </c:pt>
                <c:pt idx="5">
                  <c:v>3.2709999999999999</c:v>
                </c:pt>
                <c:pt idx="6">
                  <c:v>3.84</c:v>
                </c:pt>
                <c:pt idx="7">
                  <c:v>0.44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2.0944340000000001</c:v>
                  </c:pt>
                  <c:pt idx="1">
                    <c:v>5.0058192000000004</c:v>
                  </c:pt>
                  <c:pt idx="2">
                    <c:v>36.278907400000001</c:v>
                  </c:pt>
                  <c:pt idx="3">
                    <c:v>33.1715169</c:v>
                  </c:pt>
                  <c:pt idx="4">
                    <c:v>164.9001422</c:v>
                  </c:pt>
                  <c:pt idx="5">
                    <c:v>111.89182099999999</c:v>
                  </c:pt>
                  <c:pt idx="6">
                    <c:v>332.27567399999998</c:v>
                  </c:pt>
                  <c:pt idx="7">
                    <c:v>242.55600589999997</c:v>
                  </c:pt>
                  <c:pt idx="8">
                    <c:v>410.60324600000001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2.0944340000000001</c:v>
                  </c:pt>
                  <c:pt idx="1">
                    <c:v>5.0058192000000004</c:v>
                  </c:pt>
                  <c:pt idx="2">
                    <c:v>36.278907400000001</c:v>
                  </c:pt>
                  <c:pt idx="3">
                    <c:v>33.1715169</c:v>
                  </c:pt>
                  <c:pt idx="4">
                    <c:v>164.9001422</c:v>
                  </c:pt>
                  <c:pt idx="5">
                    <c:v>111.89182099999999</c:v>
                  </c:pt>
                  <c:pt idx="6">
                    <c:v>332.27567399999998</c:v>
                  </c:pt>
                  <c:pt idx="7">
                    <c:v>242.55600589999997</c:v>
                  </c:pt>
                  <c:pt idx="8">
                    <c:v>410.60324600000001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4.58</c:v>
                </c:pt>
                <c:pt idx="1">
                  <c:v>24.253</c:v>
                </c:pt>
                <c:pt idx="2">
                  <c:v>140.50700000000001</c:v>
                </c:pt>
                <c:pt idx="3">
                  <c:v>110.241</c:v>
                </c:pt>
                <c:pt idx="4">
                  <c:v>768.40700000000004</c:v>
                </c:pt>
                <c:pt idx="5">
                  <c:v>483.334</c:v>
                </c:pt>
                <c:pt idx="6">
                  <c:v>2007.7080000000001</c:v>
                </c:pt>
                <c:pt idx="7">
                  <c:v>986.40099999999995</c:v>
                </c:pt>
                <c:pt idx="8">
                  <c:v>1163.182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175232"/>
        <c:axId val="164197504"/>
      </c:barChart>
      <c:catAx>
        <c:axId val="1641752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197504"/>
        <c:crosses val="autoZero"/>
        <c:auto val="1"/>
        <c:lblAlgn val="ctr"/>
        <c:lblOffset val="100"/>
        <c:noMultiLvlLbl val="0"/>
      </c:catAx>
      <c:valAx>
        <c:axId val="1641975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1752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60.776000000000003</c:v>
                </c:pt>
                <c:pt idx="2">
                  <c:v>263.73</c:v>
                </c:pt>
                <c:pt idx="3">
                  <c:v>132.61500000000001</c:v>
                </c:pt>
                <c:pt idx="4">
                  <c:v>38.106000000000002</c:v>
                </c:pt>
                <c:pt idx="5">
                  <c:v>43.747999999999998</c:v>
                </c:pt>
                <c:pt idx="6">
                  <c:v>108.82599999999999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521.30091120000009</c:v>
                  </c:pt>
                  <c:pt idx="2">
                    <c:v>578.33876470234816</c:v>
                  </c:pt>
                  <c:pt idx="3">
                    <c:v>386.25438579721828</c:v>
                  </c:pt>
                  <c:pt idx="4">
                    <c:v>182.55589799999998</c:v>
                  </c:pt>
                  <c:pt idx="5">
                    <c:v>150.05018340000001</c:v>
                  </c:pt>
                  <c:pt idx="6">
                    <c:v>142.32441141327104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521.30091120000009</c:v>
                  </c:pt>
                  <c:pt idx="2">
                    <c:v>578.33876470234816</c:v>
                  </c:pt>
                  <c:pt idx="3">
                    <c:v>386.25438579721828</c:v>
                  </c:pt>
                  <c:pt idx="4">
                    <c:v>182.55589799999998</c:v>
                  </c:pt>
                  <c:pt idx="5">
                    <c:v>150.05018340000001</c:v>
                  </c:pt>
                  <c:pt idx="6">
                    <c:v>142.32441141327104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1922.201</c:v>
                </c:pt>
                <c:pt idx="2">
                  <c:v>3538.4119999999998</c:v>
                </c:pt>
                <c:pt idx="3">
                  <c:v>1946.7360000000001</c:v>
                </c:pt>
                <c:pt idx="4">
                  <c:v>962.34</c:v>
                </c:pt>
                <c:pt idx="5">
                  <c:v>712.48900000000003</c:v>
                </c:pt>
                <c:pt idx="6">
                  <c:v>664.97299999999996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257152"/>
        <c:axId val="164275328"/>
      </c:barChart>
      <c:catAx>
        <c:axId val="1642571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275328"/>
        <c:crosses val="autoZero"/>
        <c:auto val="1"/>
        <c:lblAlgn val="ctr"/>
        <c:lblOffset val="100"/>
        <c:noMultiLvlLbl val="0"/>
      </c:catAx>
      <c:valAx>
        <c:axId val="1642753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2571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10033.262671792414</c:v>
                </c:pt>
                <c:pt idx="1">
                  <c:v>18959.895949061014</c:v>
                </c:pt>
                <c:pt idx="2">
                  <c:v>11762.320650717615</c:v>
                </c:pt>
                <c:pt idx="3">
                  <c:v>18117.153589319587</c:v>
                </c:pt>
                <c:pt idx="4">
                  <c:v>14006.937738407543</c:v>
                </c:pt>
                <c:pt idx="5">
                  <c:v>22868.581374993202</c:v>
                </c:pt>
                <c:pt idx="6">
                  <c:v>7517.1248027740012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589888"/>
        <c:axId val="15960473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10030</c:v>
                </c:pt>
                <c:pt idx="1">
                  <c:v>4521</c:v>
                </c:pt>
                <c:pt idx="2">
                  <c:v>837</c:v>
                </c:pt>
                <c:pt idx="3">
                  <c:v>594</c:v>
                </c:pt>
                <c:pt idx="4">
                  <c:v>201</c:v>
                </c:pt>
                <c:pt idx="5">
                  <c:v>128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89888"/>
        <c:axId val="159604736"/>
      </c:lineChart>
      <c:catAx>
        <c:axId val="159589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60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6047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5898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60.776000000000003</c:v>
                </c:pt>
                <c:pt idx="2">
                  <c:v>263.73</c:v>
                </c:pt>
                <c:pt idx="3">
                  <c:v>132.61500000000001</c:v>
                </c:pt>
                <c:pt idx="4">
                  <c:v>38.106000000000002</c:v>
                </c:pt>
                <c:pt idx="5">
                  <c:v>43.747999999999998</c:v>
                </c:pt>
                <c:pt idx="6">
                  <c:v>108.82599999999999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521.30091120000009</c:v>
                  </c:pt>
                  <c:pt idx="2">
                    <c:v>578.33876470234816</c:v>
                  </c:pt>
                  <c:pt idx="3">
                    <c:v>386.25438579721828</c:v>
                  </c:pt>
                  <c:pt idx="4">
                    <c:v>182.55589799999998</c:v>
                  </c:pt>
                  <c:pt idx="5">
                    <c:v>150.05018340000001</c:v>
                  </c:pt>
                  <c:pt idx="6">
                    <c:v>142.32441141327104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521.30091120000009</c:v>
                  </c:pt>
                  <c:pt idx="2">
                    <c:v>578.33876470234816</c:v>
                  </c:pt>
                  <c:pt idx="3">
                    <c:v>386.25438579721828</c:v>
                  </c:pt>
                  <c:pt idx="4">
                    <c:v>182.55589799999998</c:v>
                  </c:pt>
                  <c:pt idx="5">
                    <c:v>150.05018340000001</c:v>
                  </c:pt>
                  <c:pt idx="6">
                    <c:v>142.32441141327104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1922.201</c:v>
                </c:pt>
                <c:pt idx="2">
                  <c:v>3538.4119999999998</c:v>
                </c:pt>
                <c:pt idx="3">
                  <c:v>1946.7360000000001</c:v>
                </c:pt>
                <c:pt idx="4">
                  <c:v>962.34</c:v>
                </c:pt>
                <c:pt idx="5">
                  <c:v>712.48900000000003</c:v>
                </c:pt>
                <c:pt idx="6">
                  <c:v>664.97299999999996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359168"/>
        <c:axId val="165024512"/>
      </c:barChart>
      <c:catAx>
        <c:axId val="164359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024512"/>
        <c:crosses val="autoZero"/>
        <c:auto val="1"/>
        <c:lblAlgn val="ctr"/>
        <c:lblOffset val="100"/>
        <c:noMultiLvlLbl val="0"/>
      </c:catAx>
      <c:valAx>
        <c:axId val="1650245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3591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97.575000000000003</c:v>
                </c:pt>
                <c:pt idx="1">
                  <c:v>221.64400000000001</c:v>
                </c:pt>
                <c:pt idx="2">
                  <c:v>56.116999999999997</c:v>
                </c:pt>
                <c:pt idx="3">
                  <c:v>133.56299999999999</c:v>
                </c:pt>
                <c:pt idx="4">
                  <c:v>131.80500000000001</c:v>
                </c:pt>
                <c:pt idx="5">
                  <c:v>4.242</c:v>
                </c:pt>
                <c:pt idx="6">
                  <c:v>2.7370000000000001</c:v>
                </c:pt>
                <c:pt idx="7">
                  <c:v>0.11799999999999999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272.15539600000005</c:v>
                  </c:pt>
                  <c:pt idx="1">
                    <c:v>399.05676749999998</c:v>
                  </c:pt>
                  <c:pt idx="2">
                    <c:v>601.90678030000004</c:v>
                  </c:pt>
                  <c:pt idx="3">
                    <c:v>195.117772</c:v>
                  </c:pt>
                  <c:pt idx="4">
                    <c:v>371.19391060000004</c:v>
                  </c:pt>
                  <c:pt idx="5">
                    <c:v>140.74723739999999</c:v>
                  </c:pt>
                  <c:pt idx="6">
                    <c:v>189.18518</c:v>
                  </c:pt>
                  <c:pt idx="7">
                    <c:v>63.07643749999999</c:v>
                  </c:pt>
                  <c:pt idx="8">
                    <c:v>44.205677600000001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272.15539600000005</c:v>
                  </c:pt>
                  <c:pt idx="1">
                    <c:v>399.05676749999998</c:v>
                  </c:pt>
                  <c:pt idx="2">
                    <c:v>601.90678030000004</c:v>
                  </c:pt>
                  <c:pt idx="3">
                    <c:v>195.117772</c:v>
                  </c:pt>
                  <c:pt idx="4">
                    <c:v>371.19391060000004</c:v>
                  </c:pt>
                  <c:pt idx="5">
                    <c:v>140.74723739999999</c:v>
                  </c:pt>
                  <c:pt idx="6">
                    <c:v>189.18518</c:v>
                  </c:pt>
                  <c:pt idx="7">
                    <c:v>63.07643749999999</c:v>
                  </c:pt>
                  <c:pt idx="8">
                    <c:v>44.205677600000001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644.91800000000001</c:v>
                </c:pt>
                <c:pt idx="1">
                  <c:v>2193.8249999999998</c:v>
                </c:pt>
                <c:pt idx="2">
                  <c:v>2305.2730000000001</c:v>
                </c:pt>
                <c:pt idx="3">
                  <c:v>705.16</c:v>
                </c:pt>
                <c:pt idx="4">
                  <c:v>1794.0740000000001</c:v>
                </c:pt>
                <c:pt idx="5">
                  <c:v>596.13400000000001</c:v>
                </c:pt>
                <c:pt idx="6">
                  <c:v>1112.854</c:v>
                </c:pt>
                <c:pt idx="7">
                  <c:v>265.58499999999998</c:v>
                </c:pt>
                <c:pt idx="8">
                  <c:v>129.33199999999999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108736"/>
        <c:axId val="165114624"/>
      </c:barChart>
      <c:catAx>
        <c:axId val="1651087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114624"/>
        <c:crosses val="autoZero"/>
        <c:auto val="1"/>
        <c:lblAlgn val="ctr"/>
        <c:lblOffset val="100"/>
        <c:noMultiLvlLbl val="0"/>
      </c:catAx>
      <c:valAx>
        <c:axId val="1651146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1087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97.575000000000003</c:v>
                </c:pt>
                <c:pt idx="1">
                  <c:v>221.64400000000001</c:v>
                </c:pt>
                <c:pt idx="2">
                  <c:v>56.116999999999997</c:v>
                </c:pt>
                <c:pt idx="3">
                  <c:v>133.56299999999999</c:v>
                </c:pt>
                <c:pt idx="4">
                  <c:v>131.80500000000001</c:v>
                </c:pt>
                <c:pt idx="5">
                  <c:v>4.242</c:v>
                </c:pt>
                <c:pt idx="6">
                  <c:v>2.7370000000000001</c:v>
                </c:pt>
                <c:pt idx="7">
                  <c:v>0.11799999999999999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272.15539600000005</c:v>
                  </c:pt>
                  <c:pt idx="1">
                    <c:v>399.05676749999998</c:v>
                  </c:pt>
                  <c:pt idx="2">
                    <c:v>601.90678030000004</c:v>
                  </c:pt>
                  <c:pt idx="3">
                    <c:v>195.117772</c:v>
                  </c:pt>
                  <c:pt idx="4">
                    <c:v>371.19391060000004</c:v>
                  </c:pt>
                  <c:pt idx="5">
                    <c:v>140.74723739999999</c:v>
                  </c:pt>
                  <c:pt idx="6">
                    <c:v>189.18518</c:v>
                  </c:pt>
                  <c:pt idx="7">
                    <c:v>63.07643749999999</c:v>
                  </c:pt>
                  <c:pt idx="8">
                    <c:v>44.205677600000001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272.15539600000005</c:v>
                  </c:pt>
                  <c:pt idx="1">
                    <c:v>399.05676749999998</c:v>
                  </c:pt>
                  <c:pt idx="2">
                    <c:v>601.90678030000004</c:v>
                  </c:pt>
                  <c:pt idx="3">
                    <c:v>195.117772</c:v>
                  </c:pt>
                  <c:pt idx="4">
                    <c:v>371.19391060000004</c:v>
                  </c:pt>
                  <c:pt idx="5">
                    <c:v>140.74723739999999</c:v>
                  </c:pt>
                  <c:pt idx="6">
                    <c:v>189.18518</c:v>
                  </c:pt>
                  <c:pt idx="7">
                    <c:v>63.07643749999999</c:v>
                  </c:pt>
                  <c:pt idx="8">
                    <c:v>44.205677600000001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644.91800000000001</c:v>
                </c:pt>
                <c:pt idx="1">
                  <c:v>2193.8249999999998</c:v>
                </c:pt>
                <c:pt idx="2">
                  <c:v>2305.2730000000001</c:v>
                </c:pt>
                <c:pt idx="3">
                  <c:v>705.16</c:v>
                </c:pt>
                <c:pt idx="4">
                  <c:v>1794.0740000000001</c:v>
                </c:pt>
                <c:pt idx="5">
                  <c:v>596.13400000000001</c:v>
                </c:pt>
                <c:pt idx="6">
                  <c:v>1112.854</c:v>
                </c:pt>
                <c:pt idx="7">
                  <c:v>265.58499999999998</c:v>
                </c:pt>
                <c:pt idx="8">
                  <c:v>129.33199999999999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141120"/>
        <c:axId val="166277504"/>
      </c:barChart>
      <c:catAx>
        <c:axId val="165141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277504"/>
        <c:crosses val="autoZero"/>
        <c:auto val="1"/>
        <c:lblAlgn val="ctr"/>
        <c:lblOffset val="100"/>
        <c:noMultiLvlLbl val="0"/>
      </c:catAx>
      <c:valAx>
        <c:axId val="1662775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141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17.020970000000002</c:v>
                </c:pt>
                <c:pt idx="1">
                  <c:v>5759.2070000000003</c:v>
                </c:pt>
                <c:pt idx="2">
                  <c:v>10394.955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69.315139999999985</c:v>
                </c:pt>
                <c:pt idx="1">
                  <c:v>11462.568000000001</c:v>
                </c:pt>
                <c:pt idx="2">
                  <c:v>114853.41899999999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10.2445</c:v>
                </c:pt>
                <c:pt idx="1">
                  <c:v>3359.04</c:v>
                </c:pt>
                <c:pt idx="2">
                  <c:v>9423.9589999999989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365824"/>
        <c:axId val="166367616"/>
      </c:barChart>
      <c:catAx>
        <c:axId val="166365824"/>
        <c:scaling>
          <c:orientation val="maxMin"/>
        </c:scaling>
        <c:delete val="0"/>
        <c:axPos val="l"/>
        <c:majorTickMark val="out"/>
        <c:minorTickMark val="none"/>
        <c:tickLblPos val="nextTo"/>
        <c:crossAx val="166367616"/>
        <c:crosses val="autoZero"/>
        <c:auto val="1"/>
        <c:lblAlgn val="ctr"/>
        <c:lblOffset val="100"/>
        <c:noMultiLvlLbl val="0"/>
      </c:catAx>
      <c:valAx>
        <c:axId val="16636761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636582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17.020970000000002</c:v>
                </c:pt>
                <c:pt idx="1">
                  <c:v>5759.2070000000003</c:v>
                </c:pt>
                <c:pt idx="2">
                  <c:v>10394.955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69.315139999999985</c:v>
                </c:pt>
                <c:pt idx="1">
                  <c:v>11462.568000000001</c:v>
                </c:pt>
                <c:pt idx="2">
                  <c:v>114853.41899999999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10.2445</c:v>
                </c:pt>
                <c:pt idx="1">
                  <c:v>3359.04</c:v>
                </c:pt>
                <c:pt idx="2">
                  <c:v>9423.9589999999989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813056"/>
        <c:axId val="164823040"/>
      </c:barChart>
      <c:catAx>
        <c:axId val="164813056"/>
        <c:scaling>
          <c:orientation val="maxMin"/>
        </c:scaling>
        <c:delete val="0"/>
        <c:axPos val="l"/>
        <c:majorTickMark val="out"/>
        <c:minorTickMark val="none"/>
        <c:tickLblPos val="nextTo"/>
        <c:crossAx val="164823040"/>
        <c:crosses val="autoZero"/>
        <c:auto val="1"/>
        <c:lblAlgn val="ctr"/>
        <c:lblOffset val="100"/>
        <c:noMultiLvlLbl val="0"/>
      </c:catAx>
      <c:valAx>
        <c:axId val="1648230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48130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3.0499999999999998E-3</c:v>
                </c:pt>
                <c:pt idx="1">
                  <c:v>2.8030000000000003E-2</c:v>
                </c:pt>
                <c:pt idx="2">
                  <c:v>8.3300000000000006E-3</c:v>
                </c:pt>
                <c:pt idx="3">
                  <c:v>3.7510000000000002E-2</c:v>
                </c:pt>
                <c:pt idx="4">
                  <c:v>4.2000000000000006E-3</c:v>
                </c:pt>
                <c:pt idx="5">
                  <c:v>9.3999999999999997E-4</c:v>
                </c:pt>
                <c:pt idx="6">
                  <c:v>8.0000000000000004E-4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0.45123678900000003</c:v>
                  </c:pt>
                  <c:pt idx="1">
                    <c:v>0.13781027000000001</c:v>
                  </c:pt>
                  <c:pt idx="2">
                    <c:v>0.88290418803052073</c:v>
                  </c:pt>
                  <c:pt idx="3">
                    <c:v>0.45890681033346303</c:v>
                  </c:pt>
                  <c:pt idx="4">
                    <c:v>0.54161173500000004</c:v>
                  </c:pt>
                  <c:pt idx="5">
                    <c:v>0.15252431599999999</c:v>
                  </c:pt>
                  <c:pt idx="6">
                    <c:v>0.69612808900000023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0.45123678900000003</c:v>
                  </c:pt>
                  <c:pt idx="1">
                    <c:v>0.13781027000000001</c:v>
                  </c:pt>
                  <c:pt idx="2">
                    <c:v>0.88290418803052073</c:v>
                  </c:pt>
                  <c:pt idx="3">
                    <c:v>0.45890681033346303</c:v>
                  </c:pt>
                  <c:pt idx="4">
                    <c:v>0.54161173500000004</c:v>
                  </c:pt>
                  <c:pt idx="5">
                    <c:v>0.15252431599999999</c:v>
                  </c:pt>
                  <c:pt idx="6">
                    <c:v>0.69612808900000023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1.59843</c:v>
                </c:pt>
                <c:pt idx="1">
                  <c:v>0.49751000000000001</c:v>
                </c:pt>
                <c:pt idx="2">
                  <c:v>5.1862899999999996</c:v>
                </c:pt>
                <c:pt idx="3">
                  <c:v>2.20052</c:v>
                </c:pt>
                <c:pt idx="4">
                  <c:v>1.4196900000000001</c:v>
                </c:pt>
                <c:pt idx="5">
                  <c:v>0.33418999999999999</c:v>
                </c:pt>
                <c:pt idx="6">
                  <c:v>1.1836900000000001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015552"/>
        <c:axId val="165017088"/>
      </c:barChart>
      <c:catAx>
        <c:axId val="1650155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017088"/>
        <c:crosses val="autoZero"/>
        <c:auto val="1"/>
        <c:lblAlgn val="ctr"/>
        <c:lblOffset val="100"/>
        <c:noMultiLvlLbl val="0"/>
      </c:catAx>
      <c:valAx>
        <c:axId val="1650170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50155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3.0499999999999998E-3</c:v>
                </c:pt>
                <c:pt idx="1">
                  <c:v>2.8030000000000003E-2</c:v>
                </c:pt>
                <c:pt idx="2">
                  <c:v>8.3300000000000006E-3</c:v>
                </c:pt>
                <c:pt idx="3">
                  <c:v>3.7510000000000002E-2</c:v>
                </c:pt>
                <c:pt idx="4">
                  <c:v>4.2000000000000006E-3</c:v>
                </c:pt>
                <c:pt idx="5">
                  <c:v>9.3999999999999997E-4</c:v>
                </c:pt>
                <c:pt idx="6">
                  <c:v>8.0000000000000004E-4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0.45123678900000003</c:v>
                  </c:pt>
                  <c:pt idx="1">
                    <c:v>0.13781027000000001</c:v>
                  </c:pt>
                  <c:pt idx="2">
                    <c:v>0.88290418803052073</c:v>
                  </c:pt>
                  <c:pt idx="3">
                    <c:v>0.45890681033346303</c:v>
                  </c:pt>
                  <c:pt idx="4">
                    <c:v>0.54161173500000004</c:v>
                  </c:pt>
                  <c:pt idx="5">
                    <c:v>0.15252431599999999</c:v>
                  </c:pt>
                  <c:pt idx="6">
                    <c:v>0.69612808900000023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0.45123678900000003</c:v>
                  </c:pt>
                  <c:pt idx="1">
                    <c:v>0.13781027000000001</c:v>
                  </c:pt>
                  <c:pt idx="2">
                    <c:v>0.88290418803052073</c:v>
                  </c:pt>
                  <c:pt idx="3">
                    <c:v>0.45890681033346303</c:v>
                  </c:pt>
                  <c:pt idx="4">
                    <c:v>0.54161173500000004</c:v>
                  </c:pt>
                  <c:pt idx="5">
                    <c:v>0.15252431599999999</c:v>
                  </c:pt>
                  <c:pt idx="6">
                    <c:v>0.69612808900000023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1.59843</c:v>
                </c:pt>
                <c:pt idx="1">
                  <c:v>0.49751000000000001</c:v>
                </c:pt>
                <c:pt idx="2">
                  <c:v>5.1862899999999996</c:v>
                </c:pt>
                <c:pt idx="3">
                  <c:v>2.20052</c:v>
                </c:pt>
                <c:pt idx="4">
                  <c:v>1.4196900000000001</c:v>
                </c:pt>
                <c:pt idx="5">
                  <c:v>0.33418999999999999</c:v>
                </c:pt>
                <c:pt idx="6">
                  <c:v>1.1836900000000001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9030784"/>
        <c:axId val="108950656"/>
      </c:barChart>
      <c:catAx>
        <c:axId val="1090307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8950656"/>
        <c:crosses val="autoZero"/>
        <c:auto val="1"/>
        <c:lblAlgn val="ctr"/>
        <c:lblOffset val="100"/>
        <c:noMultiLvlLbl val="0"/>
      </c:catAx>
      <c:valAx>
        <c:axId val="1089506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090307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3.7689999999999994E-2</c:v>
                </c:pt>
                <c:pt idx="1">
                  <c:v>2.1229999999999999E-2</c:v>
                </c:pt>
                <c:pt idx="2">
                  <c:v>1.9559999999999998E-2</c:v>
                </c:pt>
                <c:pt idx="3">
                  <c:v>1.74E-3</c:v>
                </c:pt>
                <c:pt idx="4">
                  <c:v>1.58E-3</c:v>
                </c:pt>
                <c:pt idx="5">
                  <c:v>4.8999999999999998E-4</c:v>
                </c:pt>
                <c:pt idx="6">
                  <c:v>4.2999999999999999E-4</c:v>
                </c:pt>
                <c:pt idx="7">
                  <c:v>1.3000000000000002E-4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0.60855985199999996</c:v>
                  </c:pt>
                  <c:pt idx="1">
                    <c:v>0.400825125</c:v>
                  </c:pt>
                  <c:pt idx="2">
                    <c:v>0.62166195000000013</c:v>
                  </c:pt>
                  <c:pt idx="3">
                    <c:v>0.47016695200000003</c:v>
                  </c:pt>
                  <c:pt idx="4">
                    <c:v>0.46452130399999997</c:v>
                  </c:pt>
                  <c:pt idx="5">
                    <c:v>0.29010434999999996</c:v>
                  </c:pt>
                  <c:pt idx="6">
                    <c:v>0.22219235200000001</c:v>
                  </c:pt>
                  <c:pt idx="7">
                    <c:v>6.9755843999999997E-2</c:v>
                  </c:pt>
                  <c:pt idx="8">
                    <c:v>0.67394905500000002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0.60855985199999996</c:v>
                  </c:pt>
                  <c:pt idx="1">
                    <c:v>0.400825125</c:v>
                  </c:pt>
                  <c:pt idx="2">
                    <c:v>0.62166195000000013</c:v>
                  </c:pt>
                  <c:pt idx="3">
                    <c:v>0.47016695200000003</c:v>
                  </c:pt>
                  <c:pt idx="4">
                    <c:v>0.46452130399999997</c:v>
                  </c:pt>
                  <c:pt idx="5">
                    <c:v>0.29010434999999996</c:v>
                  </c:pt>
                  <c:pt idx="6">
                    <c:v>0.22219235200000001</c:v>
                  </c:pt>
                  <c:pt idx="7">
                    <c:v>6.9755843999999997E-2</c:v>
                  </c:pt>
                  <c:pt idx="8">
                    <c:v>0.67394905500000002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2.57646</c:v>
                </c:pt>
                <c:pt idx="1">
                  <c:v>1.4188499999999999</c:v>
                </c:pt>
                <c:pt idx="2">
                  <c:v>2.5967500000000001</c:v>
                </c:pt>
                <c:pt idx="3">
                  <c:v>2.0914899999999998</c:v>
                </c:pt>
                <c:pt idx="4">
                  <c:v>1.5810799999999998</c:v>
                </c:pt>
                <c:pt idx="5">
                  <c:v>0.78089999999999993</c:v>
                </c:pt>
                <c:pt idx="6">
                  <c:v>0.38872000000000001</c:v>
                </c:pt>
                <c:pt idx="7">
                  <c:v>7.102E-2</c:v>
                </c:pt>
                <c:pt idx="8">
                  <c:v>0.91507000000000005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864064"/>
        <c:axId val="113874048"/>
      </c:barChart>
      <c:catAx>
        <c:axId val="1138640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874048"/>
        <c:crosses val="autoZero"/>
        <c:auto val="1"/>
        <c:lblAlgn val="ctr"/>
        <c:lblOffset val="100"/>
        <c:noMultiLvlLbl val="0"/>
      </c:catAx>
      <c:valAx>
        <c:axId val="1138740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138640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3.7689999999999994E-2</c:v>
                </c:pt>
                <c:pt idx="1">
                  <c:v>2.1229999999999999E-2</c:v>
                </c:pt>
                <c:pt idx="2">
                  <c:v>1.9559999999999998E-2</c:v>
                </c:pt>
                <c:pt idx="3">
                  <c:v>1.74E-3</c:v>
                </c:pt>
                <c:pt idx="4">
                  <c:v>1.58E-3</c:v>
                </c:pt>
                <c:pt idx="5">
                  <c:v>4.8999999999999998E-4</c:v>
                </c:pt>
                <c:pt idx="6">
                  <c:v>4.2999999999999999E-4</c:v>
                </c:pt>
                <c:pt idx="7">
                  <c:v>1.3000000000000002E-4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0.60855985199999996</c:v>
                  </c:pt>
                  <c:pt idx="1">
                    <c:v>0.400825125</c:v>
                  </c:pt>
                  <c:pt idx="2">
                    <c:v>0.62166195000000013</c:v>
                  </c:pt>
                  <c:pt idx="3">
                    <c:v>0.47016695200000003</c:v>
                  </c:pt>
                  <c:pt idx="4">
                    <c:v>0.46452130399999997</c:v>
                  </c:pt>
                  <c:pt idx="5">
                    <c:v>0.29010434999999996</c:v>
                  </c:pt>
                  <c:pt idx="6">
                    <c:v>0.22219235200000001</c:v>
                  </c:pt>
                  <c:pt idx="7">
                    <c:v>6.9755843999999997E-2</c:v>
                  </c:pt>
                  <c:pt idx="8">
                    <c:v>0.67394905500000002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0.60855985199999996</c:v>
                  </c:pt>
                  <c:pt idx="1">
                    <c:v>0.400825125</c:v>
                  </c:pt>
                  <c:pt idx="2">
                    <c:v>0.62166195000000013</c:v>
                  </c:pt>
                  <c:pt idx="3">
                    <c:v>0.47016695200000003</c:v>
                  </c:pt>
                  <c:pt idx="4">
                    <c:v>0.46452130399999997</c:v>
                  </c:pt>
                  <c:pt idx="5">
                    <c:v>0.29010434999999996</c:v>
                  </c:pt>
                  <c:pt idx="6">
                    <c:v>0.22219235200000001</c:v>
                  </c:pt>
                  <c:pt idx="7">
                    <c:v>6.9755843999999997E-2</c:v>
                  </c:pt>
                  <c:pt idx="8">
                    <c:v>0.67394905500000002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2.57646</c:v>
                </c:pt>
                <c:pt idx="1">
                  <c:v>1.4188499999999999</c:v>
                </c:pt>
                <c:pt idx="2">
                  <c:v>2.5967500000000001</c:v>
                </c:pt>
                <c:pt idx="3">
                  <c:v>2.0914899999999998</c:v>
                </c:pt>
                <c:pt idx="4">
                  <c:v>1.5810799999999998</c:v>
                </c:pt>
                <c:pt idx="5">
                  <c:v>0.78089999999999993</c:v>
                </c:pt>
                <c:pt idx="6">
                  <c:v>0.38872000000000001</c:v>
                </c:pt>
                <c:pt idx="7">
                  <c:v>7.102E-2</c:v>
                </c:pt>
                <c:pt idx="8">
                  <c:v>0.91507000000000005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925120"/>
        <c:axId val="113935104"/>
      </c:barChart>
      <c:catAx>
        <c:axId val="113925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935104"/>
        <c:crosses val="autoZero"/>
        <c:auto val="1"/>
        <c:lblAlgn val="ctr"/>
        <c:lblOffset val="100"/>
        <c:noMultiLvlLbl val="0"/>
      </c:catAx>
      <c:valAx>
        <c:axId val="113935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13925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9.0999999999999998E-2</c:v>
                </c:pt>
                <c:pt idx="2">
                  <c:v>0.26</c:v>
                </c:pt>
                <c:pt idx="3">
                  <c:v>3.395</c:v>
                </c:pt>
                <c:pt idx="4">
                  <c:v>0.78400000000000003</c:v>
                </c:pt>
                <c:pt idx="5">
                  <c:v>0.22</c:v>
                </c:pt>
                <c:pt idx="6">
                  <c:v>0.29299999999999998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6.4267895999999993</c:v>
                  </c:pt>
                  <c:pt idx="2">
                    <c:v>244.36548635484644</c:v>
                  </c:pt>
                  <c:pt idx="3">
                    <c:v>114.46641264516374</c:v>
                  </c:pt>
                  <c:pt idx="4">
                    <c:v>156.26264279999998</c:v>
                  </c:pt>
                  <c:pt idx="5">
                    <c:v>35.681898699999998</c:v>
                  </c:pt>
                  <c:pt idx="6">
                    <c:v>280.12636960000009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6.4267895999999993</c:v>
                  </c:pt>
                  <c:pt idx="2">
                    <c:v>244.36548635484644</c:v>
                  </c:pt>
                  <c:pt idx="3">
                    <c:v>114.46641264516374</c:v>
                  </c:pt>
                  <c:pt idx="4">
                    <c:v>156.26264279999998</c:v>
                  </c:pt>
                  <c:pt idx="5">
                    <c:v>35.681898699999998</c:v>
                  </c:pt>
                  <c:pt idx="6">
                    <c:v>280.12636960000009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17.597999999999999</c:v>
                </c:pt>
                <c:pt idx="2">
                  <c:v>1077.9860000000001</c:v>
                </c:pt>
                <c:pt idx="3">
                  <c:v>525.66999999999996</c:v>
                </c:pt>
                <c:pt idx="4">
                  <c:v>444.43299999999999</c:v>
                </c:pt>
                <c:pt idx="5">
                  <c:v>76.423000000000002</c:v>
                </c:pt>
                <c:pt idx="6">
                  <c:v>471.911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4027520"/>
        <c:axId val="114029312"/>
      </c:barChart>
      <c:catAx>
        <c:axId val="1140275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4029312"/>
        <c:crosses val="autoZero"/>
        <c:auto val="1"/>
        <c:lblAlgn val="ctr"/>
        <c:lblOffset val="100"/>
        <c:noMultiLvlLbl val="0"/>
      </c:catAx>
      <c:valAx>
        <c:axId val="1140293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40275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224.12287857344995</c:v>
                </c:pt>
                <c:pt idx="1">
                  <c:v>167.73390529864943</c:v>
                </c:pt>
                <c:pt idx="2">
                  <c:v>1612.414800774684</c:v>
                </c:pt>
                <c:pt idx="3">
                  <c:v>0</c:v>
                </c:pt>
                <c:pt idx="4">
                  <c:v>1.7364860597</c:v>
                </c:pt>
                <c:pt idx="5">
                  <c:v>0</c:v>
                </c:pt>
                <c:pt idx="6">
                  <c:v>0</c:v>
                </c:pt>
                <c:pt idx="7">
                  <c:v>86.037389862150022</c:v>
                </c:pt>
                <c:pt idx="8">
                  <c:v>20.28890969895</c:v>
                </c:pt>
                <c:pt idx="9">
                  <c:v>42.47168439595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16921142649418E-2"/>
          <c:y val="8.5777059392499244E-2"/>
          <c:w val="0.82013709598924056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9.0999999999999998E-2</c:v>
                </c:pt>
                <c:pt idx="2">
                  <c:v>0.26</c:v>
                </c:pt>
                <c:pt idx="3">
                  <c:v>3.395</c:v>
                </c:pt>
                <c:pt idx="4">
                  <c:v>0.78400000000000003</c:v>
                </c:pt>
                <c:pt idx="5">
                  <c:v>0.22</c:v>
                </c:pt>
                <c:pt idx="6">
                  <c:v>0.29299999999999998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6.4267895999999993</c:v>
                  </c:pt>
                  <c:pt idx="2">
                    <c:v>244.36548635484644</c:v>
                  </c:pt>
                  <c:pt idx="3">
                    <c:v>114.46641264516374</c:v>
                  </c:pt>
                  <c:pt idx="4">
                    <c:v>156.26264279999998</c:v>
                  </c:pt>
                  <c:pt idx="5">
                    <c:v>35.681898699999998</c:v>
                  </c:pt>
                  <c:pt idx="6">
                    <c:v>280.12636960000009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6.4267895999999993</c:v>
                  </c:pt>
                  <c:pt idx="2">
                    <c:v>244.36548635484644</c:v>
                  </c:pt>
                  <c:pt idx="3">
                    <c:v>114.46641264516374</c:v>
                  </c:pt>
                  <c:pt idx="4">
                    <c:v>156.26264279999998</c:v>
                  </c:pt>
                  <c:pt idx="5">
                    <c:v>35.681898699999998</c:v>
                  </c:pt>
                  <c:pt idx="6">
                    <c:v>280.12636960000009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17.597999999999999</c:v>
                </c:pt>
                <c:pt idx="2">
                  <c:v>1077.9860000000001</c:v>
                </c:pt>
                <c:pt idx="3">
                  <c:v>525.66999999999996</c:v>
                </c:pt>
                <c:pt idx="4">
                  <c:v>444.43299999999999</c:v>
                </c:pt>
                <c:pt idx="5">
                  <c:v>76.423000000000002</c:v>
                </c:pt>
                <c:pt idx="6">
                  <c:v>471.911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7889664"/>
        <c:axId val="118047104"/>
      </c:barChart>
      <c:catAx>
        <c:axId val="117889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047104"/>
        <c:crosses val="autoZero"/>
        <c:auto val="1"/>
        <c:lblAlgn val="ctr"/>
        <c:lblOffset val="100"/>
        <c:noMultiLvlLbl val="0"/>
      </c:catAx>
      <c:valAx>
        <c:axId val="118047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78896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0.26100000000000001</c:v>
                </c:pt>
                <c:pt idx="1">
                  <c:v>1.7250000000000001</c:v>
                </c:pt>
                <c:pt idx="2">
                  <c:v>2.2989999999999999</c:v>
                </c:pt>
                <c:pt idx="3">
                  <c:v>0.22600000000000001</c:v>
                </c:pt>
                <c:pt idx="4">
                  <c:v>0.23599999999999999</c:v>
                </c:pt>
                <c:pt idx="5">
                  <c:v>0.114</c:v>
                </c:pt>
                <c:pt idx="6">
                  <c:v>0.16700000000000001</c:v>
                </c:pt>
                <c:pt idx="7">
                  <c:v>1.4999999999999999E-2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13.137205400000001</c:v>
                  </c:pt>
                  <c:pt idx="1">
                    <c:v>35.882033399999997</c:v>
                  </c:pt>
                  <c:pt idx="2">
                    <c:v>117.93180680000002</c:v>
                  </c:pt>
                  <c:pt idx="3">
                    <c:v>206.23592640000004</c:v>
                  </c:pt>
                  <c:pt idx="4">
                    <c:v>156.75832600000001</c:v>
                  </c:pt>
                  <c:pt idx="5">
                    <c:v>80.412421000000009</c:v>
                  </c:pt>
                  <c:pt idx="6">
                    <c:v>85.459040799999983</c:v>
                  </c:pt>
                  <c:pt idx="7">
                    <c:v>15.558047999999999</c:v>
                  </c:pt>
                  <c:pt idx="8">
                    <c:v>273.8343825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13.137205400000001</c:v>
                  </c:pt>
                  <c:pt idx="1">
                    <c:v>35.882033399999997</c:v>
                  </c:pt>
                  <c:pt idx="2">
                    <c:v>117.93180680000002</c:v>
                  </c:pt>
                  <c:pt idx="3">
                    <c:v>206.23592640000004</c:v>
                  </c:pt>
                  <c:pt idx="4">
                    <c:v>156.75832600000001</c:v>
                  </c:pt>
                  <c:pt idx="5">
                    <c:v>80.412421000000009</c:v>
                  </c:pt>
                  <c:pt idx="6">
                    <c:v>85.459040799999983</c:v>
                  </c:pt>
                  <c:pt idx="7">
                    <c:v>15.558047999999999</c:v>
                  </c:pt>
                  <c:pt idx="8">
                    <c:v>273.8343825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32.542000000000002</c:v>
                </c:pt>
                <c:pt idx="1">
                  <c:v>125.199</c:v>
                </c:pt>
                <c:pt idx="2">
                  <c:v>473.81200000000001</c:v>
                </c:pt>
                <c:pt idx="3">
                  <c:v>724.14300000000003</c:v>
                </c:pt>
                <c:pt idx="4">
                  <c:v>490.79</c:v>
                </c:pt>
                <c:pt idx="5">
                  <c:v>237.48500000000001</c:v>
                </c:pt>
                <c:pt idx="6">
                  <c:v>142.40799999999999</c:v>
                </c:pt>
                <c:pt idx="7">
                  <c:v>15.84</c:v>
                </c:pt>
                <c:pt idx="8">
                  <c:v>371.80500000000001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233152"/>
        <c:axId val="119234944"/>
      </c:barChart>
      <c:catAx>
        <c:axId val="1192331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234944"/>
        <c:crosses val="autoZero"/>
        <c:auto val="1"/>
        <c:lblAlgn val="ctr"/>
        <c:lblOffset val="100"/>
        <c:noMultiLvlLbl val="0"/>
      </c:catAx>
      <c:valAx>
        <c:axId val="1192349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92331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0.26100000000000001</c:v>
                </c:pt>
                <c:pt idx="1">
                  <c:v>1.7250000000000001</c:v>
                </c:pt>
                <c:pt idx="2">
                  <c:v>2.2989999999999999</c:v>
                </c:pt>
                <c:pt idx="3">
                  <c:v>0.22600000000000001</c:v>
                </c:pt>
                <c:pt idx="4">
                  <c:v>0.23599999999999999</c:v>
                </c:pt>
                <c:pt idx="5">
                  <c:v>0.114</c:v>
                </c:pt>
                <c:pt idx="6">
                  <c:v>0.16700000000000001</c:v>
                </c:pt>
                <c:pt idx="7">
                  <c:v>1.4999999999999999E-2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13.137205400000001</c:v>
                  </c:pt>
                  <c:pt idx="1">
                    <c:v>35.882033399999997</c:v>
                  </c:pt>
                  <c:pt idx="2">
                    <c:v>117.93180680000002</c:v>
                  </c:pt>
                  <c:pt idx="3">
                    <c:v>206.23592640000004</c:v>
                  </c:pt>
                  <c:pt idx="4">
                    <c:v>156.75832600000001</c:v>
                  </c:pt>
                  <c:pt idx="5">
                    <c:v>80.412421000000009</c:v>
                  </c:pt>
                  <c:pt idx="6">
                    <c:v>85.459040799999983</c:v>
                  </c:pt>
                  <c:pt idx="7">
                    <c:v>15.558047999999999</c:v>
                  </c:pt>
                  <c:pt idx="8">
                    <c:v>273.8343825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13.137205400000001</c:v>
                  </c:pt>
                  <c:pt idx="1">
                    <c:v>35.882033399999997</c:v>
                  </c:pt>
                  <c:pt idx="2">
                    <c:v>117.93180680000002</c:v>
                  </c:pt>
                  <c:pt idx="3">
                    <c:v>206.23592640000004</c:v>
                  </c:pt>
                  <c:pt idx="4">
                    <c:v>156.75832600000001</c:v>
                  </c:pt>
                  <c:pt idx="5">
                    <c:v>80.412421000000009</c:v>
                  </c:pt>
                  <c:pt idx="6">
                    <c:v>85.459040799999983</c:v>
                  </c:pt>
                  <c:pt idx="7">
                    <c:v>15.558047999999999</c:v>
                  </c:pt>
                  <c:pt idx="8">
                    <c:v>273.8343825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32.542000000000002</c:v>
                </c:pt>
                <c:pt idx="1">
                  <c:v>125.199</c:v>
                </c:pt>
                <c:pt idx="2">
                  <c:v>473.81200000000001</c:v>
                </c:pt>
                <c:pt idx="3">
                  <c:v>724.14300000000003</c:v>
                </c:pt>
                <c:pt idx="4">
                  <c:v>490.79</c:v>
                </c:pt>
                <c:pt idx="5">
                  <c:v>237.48500000000001</c:v>
                </c:pt>
                <c:pt idx="6">
                  <c:v>142.40799999999999</c:v>
                </c:pt>
                <c:pt idx="7">
                  <c:v>15.84</c:v>
                </c:pt>
                <c:pt idx="8">
                  <c:v>371.80500000000001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0971136"/>
        <c:axId val="110981120"/>
      </c:barChart>
      <c:catAx>
        <c:axId val="1109711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981120"/>
        <c:crosses val="autoZero"/>
        <c:auto val="1"/>
        <c:lblAlgn val="ctr"/>
        <c:lblOffset val="100"/>
        <c:noMultiLvlLbl val="0"/>
      </c:catAx>
      <c:valAx>
        <c:axId val="1109811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09711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38.46</c:v>
                </c:pt>
                <c:pt idx="2">
                  <c:v>40.220999999999997</c:v>
                </c:pt>
                <c:pt idx="3">
                  <c:v>107.20699999999999</c:v>
                </c:pt>
                <c:pt idx="4">
                  <c:v>10.239000000000001</c:v>
                </c:pt>
                <c:pt idx="5">
                  <c:v>1.03</c:v>
                </c:pt>
                <c:pt idx="6">
                  <c:v>0.55800000000000005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400.81013999999993</c:v>
                  </c:pt>
                  <c:pt idx="2">
                    <c:v>3314.79892675268</c:v>
                  </c:pt>
                  <c:pt idx="3">
                    <c:v>537.975827679963</c:v>
                  </c:pt>
                  <c:pt idx="4">
                    <c:v>1101.1396500000001</c:v>
                  </c:pt>
                  <c:pt idx="5">
                    <c:v>337.47644839999992</c:v>
                  </c:pt>
                  <c:pt idx="6">
                    <c:v>60.893446000000004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400.81013999999993</c:v>
                  </c:pt>
                  <c:pt idx="2">
                    <c:v>3314.79892675268</c:v>
                  </c:pt>
                  <c:pt idx="3">
                    <c:v>537.975827679963</c:v>
                  </c:pt>
                  <c:pt idx="4">
                    <c:v>1101.1396500000001</c:v>
                  </c:pt>
                  <c:pt idx="5">
                    <c:v>337.47644839999992</c:v>
                  </c:pt>
                  <c:pt idx="6">
                    <c:v>60.893446000000004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1484.482</c:v>
                </c:pt>
                <c:pt idx="2">
                  <c:v>17119.121999999999</c:v>
                </c:pt>
                <c:pt idx="3">
                  <c:v>2417.5590000000002</c:v>
                </c:pt>
                <c:pt idx="4">
                  <c:v>2446.9769999999999</c:v>
                </c:pt>
                <c:pt idx="5">
                  <c:v>679.57399999999996</c:v>
                </c:pt>
                <c:pt idx="6">
                  <c:v>128.035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1073536"/>
        <c:axId val="111075328"/>
      </c:barChart>
      <c:catAx>
        <c:axId val="1110735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1075328"/>
        <c:crosses val="autoZero"/>
        <c:auto val="1"/>
        <c:lblAlgn val="ctr"/>
        <c:lblOffset val="100"/>
        <c:noMultiLvlLbl val="0"/>
      </c:catAx>
      <c:valAx>
        <c:axId val="1110753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10735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38.46</c:v>
                </c:pt>
                <c:pt idx="2">
                  <c:v>40.220999999999997</c:v>
                </c:pt>
                <c:pt idx="3">
                  <c:v>107.20699999999999</c:v>
                </c:pt>
                <c:pt idx="4">
                  <c:v>10.239000000000001</c:v>
                </c:pt>
                <c:pt idx="5">
                  <c:v>1.03</c:v>
                </c:pt>
                <c:pt idx="6">
                  <c:v>0.55800000000000005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400.81013999999993</c:v>
                  </c:pt>
                  <c:pt idx="2">
                    <c:v>3314.79892675268</c:v>
                  </c:pt>
                  <c:pt idx="3">
                    <c:v>537.975827679963</c:v>
                  </c:pt>
                  <c:pt idx="4">
                    <c:v>1101.1396500000001</c:v>
                  </c:pt>
                  <c:pt idx="5">
                    <c:v>337.47644839999992</c:v>
                  </c:pt>
                  <c:pt idx="6">
                    <c:v>60.893446000000004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400.81013999999993</c:v>
                  </c:pt>
                  <c:pt idx="2">
                    <c:v>3314.79892675268</c:v>
                  </c:pt>
                  <c:pt idx="3">
                    <c:v>537.975827679963</c:v>
                  </c:pt>
                  <c:pt idx="4">
                    <c:v>1101.1396500000001</c:v>
                  </c:pt>
                  <c:pt idx="5">
                    <c:v>337.47644839999992</c:v>
                  </c:pt>
                  <c:pt idx="6">
                    <c:v>60.893446000000004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1484.482</c:v>
                </c:pt>
                <c:pt idx="2">
                  <c:v>17119.121999999999</c:v>
                </c:pt>
                <c:pt idx="3">
                  <c:v>2417.5590000000002</c:v>
                </c:pt>
                <c:pt idx="4">
                  <c:v>2446.9769999999999</c:v>
                </c:pt>
                <c:pt idx="5">
                  <c:v>679.57399999999996</c:v>
                </c:pt>
                <c:pt idx="6">
                  <c:v>128.035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1138688"/>
        <c:axId val="111140224"/>
      </c:barChart>
      <c:catAx>
        <c:axId val="1111386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1140224"/>
        <c:crosses val="autoZero"/>
        <c:auto val="1"/>
        <c:lblAlgn val="ctr"/>
        <c:lblOffset val="100"/>
        <c:noMultiLvlLbl val="0"/>
      </c:catAx>
      <c:valAx>
        <c:axId val="1111402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11386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70.894999999999996</c:v>
                </c:pt>
                <c:pt idx="1">
                  <c:v>80.444000000000003</c:v>
                </c:pt>
                <c:pt idx="2">
                  <c:v>43.259</c:v>
                </c:pt>
                <c:pt idx="3">
                  <c:v>1.9730000000000001</c:v>
                </c:pt>
                <c:pt idx="4">
                  <c:v>0.81699999999999995</c:v>
                </c:pt>
                <c:pt idx="5">
                  <c:v>0.128</c:v>
                </c:pt>
                <c:pt idx="6">
                  <c:v>0.189</c:v>
                </c:pt>
                <c:pt idx="7">
                  <c:v>0.01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1561.0980419999999</c:v>
                  </c:pt>
                  <c:pt idx="1">
                    <c:v>1835.1765666000001</c:v>
                  </c:pt>
                  <c:pt idx="2">
                    <c:v>1895.7486410000001</c:v>
                  </c:pt>
                  <c:pt idx="3">
                    <c:v>1240.1035099999999</c:v>
                  </c:pt>
                  <c:pt idx="4">
                    <c:v>524.12756879999995</c:v>
                  </c:pt>
                  <c:pt idx="5">
                    <c:v>107.33387219999999</c:v>
                  </c:pt>
                  <c:pt idx="6">
                    <c:v>38.204251199999995</c:v>
                  </c:pt>
                  <c:pt idx="7">
                    <c:v>7.3566780000000005</c:v>
                  </c:pt>
                  <c:pt idx="8">
                    <c:v>33.7206525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1561.0980419999999</c:v>
                  </c:pt>
                  <c:pt idx="1">
                    <c:v>1835.1765666000001</c:v>
                  </c:pt>
                  <c:pt idx="2">
                    <c:v>1895.7486410000001</c:v>
                  </c:pt>
                  <c:pt idx="3">
                    <c:v>1240.1035099999999</c:v>
                  </c:pt>
                  <c:pt idx="4">
                    <c:v>524.12756879999995</c:v>
                  </c:pt>
                  <c:pt idx="5">
                    <c:v>107.33387219999999</c:v>
                  </c:pt>
                  <c:pt idx="6">
                    <c:v>38.204251199999995</c:v>
                  </c:pt>
                  <c:pt idx="7">
                    <c:v>7.3566780000000005</c:v>
                  </c:pt>
                  <c:pt idx="8">
                    <c:v>33.7206525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4129.8890000000001</c:v>
                </c:pt>
                <c:pt idx="1">
                  <c:v>6512.3370000000004</c:v>
                </c:pt>
                <c:pt idx="2">
                  <c:v>7422.665</c:v>
                </c:pt>
                <c:pt idx="3">
                  <c:v>4276.2190000000001</c:v>
                </c:pt>
                <c:pt idx="4">
                  <c:v>1501.3679999999999</c:v>
                </c:pt>
                <c:pt idx="5">
                  <c:v>313.01799999999997</c:v>
                </c:pt>
                <c:pt idx="6">
                  <c:v>66.977999999999994</c:v>
                </c:pt>
                <c:pt idx="7">
                  <c:v>7.49</c:v>
                </c:pt>
                <c:pt idx="8">
                  <c:v>45.784999999999997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7729152"/>
        <c:axId val="117730688"/>
      </c:barChart>
      <c:catAx>
        <c:axId val="1177291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730688"/>
        <c:crosses val="autoZero"/>
        <c:auto val="1"/>
        <c:lblAlgn val="ctr"/>
        <c:lblOffset val="100"/>
        <c:noMultiLvlLbl val="0"/>
      </c:catAx>
      <c:valAx>
        <c:axId val="1177306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77291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70.894999999999996</c:v>
                </c:pt>
                <c:pt idx="1">
                  <c:v>80.444000000000003</c:v>
                </c:pt>
                <c:pt idx="2">
                  <c:v>43.259</c:v>
                </c:pt>
                <c:pt idx="3">
                  <c:v>1.9730000000000001</c:v>
                </c:pt>
                <c:pt idx="4">
                  <c:v>0.81699999999999995</c:v>
                </c:pt>
                <c:pt idx="5">
                  <c:v>0.128</c:v>
                </c:pt>
                <c:pt idx="6">
                  <c:v>0.189</c:v>
                </c:pt>
                <c:pt idx="7">
                  <c:v>0.01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1561.0980419999999</c:v>
                  </c:pt>
                  <c:pt idx="1">
                    <c:v>1835.1765666000001</c:v>
                  </c:pt>
                  <c:pt idx="2">
                    <c:v>1895.7486410000001</c:v>
                  </c:pt>
                  <c:pt idx="3">
                    <c:v>1240.1035099999999</c:v>
                  </c:pt>
                  <c:pt idx="4">
                    <c:v>524.12756879999995</c:v>
                  </c:pt>
                  <c:pt idx="5">
                    <c:v>107.33387219999999</c:v>
                  </c:pt>
                  <c:pt idx="6">
                    <c:v>38.204251199999995</c:v>
                  </c:pt>
                  <c:pt idx="7">
                    <c:v>7.3566780000000005</c:v>
                  </c:pt>
                  <c:pt idx="8">
                    <c:v>33.7206525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1561.0980419999999</c:v>
                  </c:pt>
                  <c:pt idx="1">
                    <c:v>1835.1765666000001</c:v>
                  </c:pt>
                  <c:pt idx="2">
                    <c:v>1895.7486410000001</c:v>
                  </c:pt>
                  <c:pt idx="3">
                    <c:v>1240.1035099999999</c:v>
                  </c:pt>
                  <c:pt idx="4">
                    <c:v>524.12756879999995</c:v>
                  </c:pt>
                  <c:pt idx="5">
                    <c:v>107.33387219999999</c:v>
                  </c:pt>
                  <c:pt idx="6">
                    <c:v>38.204251199999995</c:v>
                  </c:pt>
                  <c:pt idx="7">
                    <c:v>7.3566780000000005</c:v>
                  </c:pt>
                  <c:pt idx="8">
                    <c:v>33.7206525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4129.8890000000001</c:v>
                </c:pt>
                <c:pt idx="1">
                  <c:v>6512.3370000000004</c:v>
                </c:pt>
                <c:pt idx="2">
                  <c:v>7422.665</c:v>
                </c:pt>
                <c:pt idx="3">
                  <c:v>4276.2190000000001</c:v>
                </c:pt>
                <c:pt idx="4">
                  <c:v>1501.3679999999999</c:v>
                </c:pt>
                <c:pt idx="5">
                  <c:v>313.01799999999997</c:v>
                </c:pt>
                <c:pt idx="6">
                  <c:v>66.977999999999994</c:v>
                </c:pt>
                <c:pt idx="7">
                  <c:v>7.49</c:v>
                </c:pt>
                <c:pt idx="8">
                  <c:v>45.784999999999997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7777920"/>
        <c:axId val="117779456"/>
      </c:barChart>
      <c:catAx>
        <c:axId val="1177779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779456"/>
        <c:crosses val="autoZero"/>
        <c:auto val="1"/>
        <c:lblAlgn val="ctr"/>
        <c:lblOffset val="100"/>
        <c:noMultiLvlLbl val="0"/>
      </c:catAx>
      <c:valAx>
        <c:axId val="1177794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77779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12.503170000000001</c:v>
                </c:pt>
                <c:pt idx="1">
                  <c:v>2619.0640000000003</c:v>
                </c:pt>
                <c:pt idx="2">
                  <c:v>24473.465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73.832939999999994</c:v>
                </c:pt>
                <c:pt idx="1">
                  <c:v>14602.711000000001</c:v>
                </c:pt>
                <c:pt idx="2">
                  <c:v>100774.909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10.2445</c:v>
                </c:pt>
                <c:pt idx="1">
                  <c:v>3359.04</c:v>
                </c:pt>
                <c:pt idx="2">
                  <c:v>9423.9589999999989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39648"/>
        <c:axId val="117341184"/>
      </c:barChart>
      <c:catAx>
        <c:axId val="117339648"/>
        <c:scaling>
          <c:orientation val="maxMin"/>
        </c:scaling>
        <c:delete val="0"/>
        <c:axPos val="l"/>
        <c:majorTickMark val="out"/>
        <c:minorTickMark val="none"/>
        <c:tickLblPos val="nextTo"/>
        <c:crossAx val="117341184"/>
        <c:crosses val="autoZero"/>
        <c:auto val="1"/>
        <c:lblAlgn val="ctr"/>
        <c:lblOffset val="100"/>
        <c:noMultiLvlLbl val="0"/>
      </c:catAx>
      <c:valAx>
        <c:axId val="11734118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73396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12.503170000000001</c:v>
                </c:pt>
                <c:pt idx="1">
                  <c:v>2619.0640000000003</c:v>
                </c:pt>
                <c:pt idx="2">
                  <c:v>24473.465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73.832939999999994</c:v>
                </c:pt>
                <c:pt idx="1">
                  <c:v>14602.711000000001</c:v>
                </c:pt>
                <c:pt idx="2">
                  <c:v>100774.909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10.2445</c:v>
                </c:pt>
                <c:pt idx="1">
                  <c:v>3359.04</c:v>
                </c:pt>
                <c:pt idx="2">
                  <c:v>9423.9589999999989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29376"/>
        <c:axId val="117430912"/>
      </c:barChart>
      <c:catAx>
        <c:axId val="117429376"/>
        <c:scaling>
          <c:orientation val="maxMin"/>
        </c:scaling>
        <c:delete val="0"/>
        <c:axPos val="l"/>
        <c:majorTickMark val="out"/>
        <c:minorTickMark val="none"/>
        <c:tickLblPos val="nextTo"/>
        <c:crossAx val="117430912"/>
        <c:crosses val="autoZero"/>
        <c:auto val="1"/>
        <c:lblAlgn val="ctr"/>
        <c:lblOffset val="100"/>
        <c:noMultiLvlLbl val="0"/>
      </c:catAx>
      <c:valAx>
        <c:axId val="1174309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74293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8.0299999999999989E-3</c:v>
                </c:pt>
                <c:pt idx="1">
                  <c:v>3.27E-2</c:v>
                </c:pt>
                <c:pt idx="2">
                  <c:v>3.1700000000000006E-2</c:v>
                </c:pt>
                <c:pt idx="3">
                  <c:v>5.9369999999999999E-2</c:v>
                </c:pt>
                <c:pt idx="4">
                  <c:v>1.1460000000000001E-2</c:v>
                </c:pt>
                <c:pt idx="5">
                  <c:v>3.0400000000000002E-3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3.1361240000000001E-3</c:v>
                  </c:pt>
                  <c:pt idx="1">
                    <c:v>0</c:v>
                  </c:pt>
                  <c:pt idx="2">
                    <c:v>0.21291549313452707</c:v>
                  </c:pt>
                  <c:pt idx="3">
                    <c:v>0.24306084033196279</c:v>
                  </c:pt>
                  <c:pt idx="4">
                    <c:v>9.0898434E-2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3.1361240000000001E-3</c:v>
                  </c:pt>
                  <c:pt idx="1">
                    <c:v>0</c:v>
                  </c:pt>
                  <c:pt idx="2">
                    <c:v>0.21291549313452707</c:v>
                  </c:pt>
                  <c:pt idx="3">
                    <c:v>0.24306084033196279</c:v>
                  </c:pt>
                  <c:pt idx="4">
                    <c:v>9.0898434E-2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3.1099999999999999E-3</c:v>
                </c:pt>
                <c:pt idx="1">
                  <c:v>0</c:v>
                </c:pt>
                <c:pt idx="2">
                  <c:v>0.56098999999999999</c:v>
                </c:pt>
                <c:pt idx="3">
                  <c:v>0.57872999999999997</c:v>
                </c:pt>
                <c:pt idx="4">
                  <c:v>0.16494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7552256"/>
        <c:axId val="117553792"/>
      </c:barChart>
      <c:catAx>
        <c:axId val="1175522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553792"/>
        <c:crosses val="autoZero"/>
        <c:auto val="1"/>
        <c:lblAlgn val="ctr"/>
        <c:lblOffset val="100"/>
        <c:noMultiLvlLbl val="0"/>
      </c:catAx>
      <c:valAx>
        <c:axId val="1175537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175522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224.12287857344995</c:v>
                </c:pt>
                <c:pt idx="1">
                  <c:v>167.73390529864943</c:v>
                </c:pt>
                <c:pt idx="2">
                  <c:v>1612.414800774684</c:v>
                </c:pt>
                <c:pt idx="3">
                  <c:v>0</c:v>
                </c:pt>
                <c:pt idx="4">
                  <c:v>1.7364860597</c:v>
                </c:pt>
                <c:pt idx="5">
                  <c:v>0</c:v>
                </c:pt>
                <c:pt idx="6">
                  <c:v>0</c:v>
                </c:pt>
                <c:pt idx="7">
                  <c:v>86.037389862150022</c:v>
                </c:pt>
                <c:pt idx="8">
                  <c:v>20.28890969895</c:v>
                </c:pt>
                <c:pt idx="9">
                  <c:v>42.47168439595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8.0299999999999989E-3</c:v>
                </c:pt>
                <c:pt idx="1">
                  <c:v>3.27E-2</c:v>
                </c:pt>
                <c:pt idx="2">
                  <c:v>3.1700000000000006E-2</c:v>
                </c:pt>
                <c:pt idx="3">
                  <c:v>5.9369999999999999E-2</c:v>
                </c:pt>
                <c:pt idx="4">
                  <c:v>1.1460000000000001E-2</c:v>
                </c:pt>
                <c:pt idx="5">
                  <c:v>3.0400000000000002E-3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3.1361240000000001E-3</c:v>
                  </c:pt>
                  <c:pt idx="1">
                    <c:v>0</c:v>
                  </c:pt>
                  <c:pt idx="2">
                    <c:v>0.21291549313452707</c:v>
                  </c:pt>
                  <c:pt idx="3">
                    <c:v>0.24306084033196279</c:v>
                  </c:pt>
                  <c:pt idx="4">
                    <c:v>9.0898434E-2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3.1361240000000001E-3</c:v>
                  </c:pt>
                  <c:pt idx="1">
                    <c:v>0</c:v>
                  </c:pt>
                  <c:pt idx="2">
                    <c:v>0.21291549313452707</c:v>
                  </c:pt>
                  <c:pt idx="3">
                    <c:v>0.24306084033196279</c:v>
                  </c:pt>
                  <c:pt idx="4">
                    <c:v>9.0898434E-2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3.1099999999999999E-3</c:v>
                </c:pt>
                <c:pt idx="1">
                  <c:v>0</c:v>
                </c:pt>
                <c:pt idx="2">
                  <c:v>0.56098999999999999</c:v>
                </c:pt>
                <c:pt idx="3">
                  <c:v>0.57872999999999997</c:v>
                </c:pt>
                <c:pt idx="4">
                  <c:v>0.16494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021760"/>
        <c:axId val="120023296"/>
      </c:barChart>
      <c:catAx>
        <c:axId val="1200217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023296"/>
        <c:crosses val="autoZero"/>
        <c:auto val="1"/>
        <c:lblAlgn val="ctr"/>
        <c:lblOffset val="100"/>
        <c:noMultiLvlLbl val="0"/>
      </c:catAx>
      <c:valAx>
        <c:axId val="1200232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002176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6.8799999999999998E-3</c:v>
                </c:pt>
                <c:pt idx="1">
                  <c:v>9.3399999999999993E-3</c:v>
                </c:pt>
                <c:pt idx="2">
                  <c:v>3.0989999999999997E-2</c:v>
                </c:pt>
                <c:pt idx="3">
                  <c:v>7.2300000000000003E-3</c:v>
                </c:pt>
                <c:pt idx="4">
                  <c:v>2.665E-2</c:v>
                </c:pt>
                <c:pt idx="5">
                  <c:v>5.0119999999999998E-2</c:v>
                </c:pt>
                <c:pt idx="6">
                  <c:v>1.5089999999999999E-2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3.1361240000000001E-3</c:v>
                  </c:pt>
                  <c:pt idx="1">
                    <c:v>1.280668E-3</c:v>
                  </c:pt>
                  <c:pt idx="2">
                    <c:v>1.7954649999999998E-3</c:v>
                  </c:pt>
                  <c:pt idx="3">
                    <c:v>0.28422803199999996</c:v>
                  </c:pt>
                  <c:pt idx="4">
                    <c:v>4.5957942000000002E-2</c:v>
                  </c:pt>
                  <c:pt idx="5">
                    <c:v>0.17650962000000001</c:v>
                  </c:pt>
                  <c:pt idx="6">
                    <c:v>2.3518290000000001E-2</c:v>
                  </c:pt>
                  <c:pt idx="7">
                    <c:v>0</c:v>
                  </c:pt>
                  <c:pt idx="8">
                    <c:v>6.4844519999999991E-3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3.1361240000000001E-3</c:v>
                  </c:pt>
                  <c:pt idx="1">
                    <c:v>1.280668E-3</c:v>
                  </c:pt>
                  <c:pt idx="2">
                    <c:v>1.7954649999999998E-3</c:v>
                  </c:pt>
                  <c:pt idx="3">
                    <c:v>0.28422803199999996</c:v>
                  </c:pt>
                  <c:pt idx="4">
                    <c:v>4.5957942000000002E-2</c:v>
                  </c:pt>
                  <c:pt idx="5">
                    <c:v>0.17650962000000001</c:v>
                  </c:pt>
                  <c:pt idx="6">
                    <c:v>2.3518290000000001E-2</c:v>
                  </c:pt>
                  <c:pt idx="7">
                    <c:v>0</c:v>
                  </c:pt>
                  <c:pt idx="8">
                    <c:v>6.4844519999999991E-3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3.1099999999999999E-3</c:v>
                </c:pt>
                <c:pt idx="1">
                  <c:v>1.2700000000000001E-3</c:v>
                </c:pt>
                <c:pt idx="2">
                  <c:v>3.0099999999999997E-3</c:v>
                </c:pt>
                <c:pt idx="3">
                  <c:v>0.73405999999999993</c:v>
                </c:pt>
                <c:pt idx="4">
                  <c:v>9.9089999999999998E-2</c:v>
                </c:pt>
                <c:pt idx="5">
                  <c:v>0.42419999999999997</c:v>
                </c:pt>
                <c:pt idx="6">
                  <c:v>3.669E-2</c:v>
                </c:pt>
                <c:pt idx="7">
                  <c:v>0</c:v>
                </c:pt>
                <c:pt idx="8">
                  <c:v>6.3299999999999997E-3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149120"/>
        <c:axId val="118150656"/>
      </c:barChart>
      <c:catAx>
        <c:axId val="118149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118150656"/>
        <c:crosses val="autoZero"/>
        <c:auto val="1"/>
        <c:lblAlgn val="ctr"/>
        <c:lblOffset val="100"/>
        <c:noMultiLvlLbl val="0"/>
      </c:catAx>
      <c:valAx>
        <c:axId val="1181506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n-US" sz="1000" baseline="0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18149120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6.8799999999999998E-3</c:v>
                </c:pt>
                <c:pt idx="1">
                  <c:v>9.3399999999999993E-3</c:v>
                </c:pt>
                <c:pt idx="2">
                  <c:v>3.0989999999999997E-2</c:v>
                </c:pt>
                <c:pt idx="3">
                  <c:v>7.2300000000000003E-3</c:v>
                </c:pt>
                <c:pt idx="4">
                  <c:v>2.665E-2</c:v>
                </c:pt>
                <c:pt idx="5">
                  <c:v>5.0119999999999998E-2</c:v>
                </c:pt>
                <c:pt idx="6">
                  <c:v>1.5089999999999999E-2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3.1361240000000001E-3</c:v>
                  </c:pt>
                  <c:pt idx="1">
                    <c:v>1.280668E-3</c:v>
                  </c:pt>
                  <c:pt idx="2">
                    <c:v>1.7954649999999998E-3</c:v>
                  </c:pt>
                  <c:pt idx="3">
                    <c:v>0.28422803199999996</c:v>
                  </c:pt>
                  <c:pt idx="4">
                    <c:v>4.5957942000000002E-2</c:v>
                  </c:pt>
                  <c:pt idx="5">
                    <c:v>0.17650962000000001</c:v>
                  </c:pt>
                  <c:pt idx="6">
                    <c:v>2.3518290000000001E-2</c:v>
                  </c:pt>
                  <c:pt idx="7">
                    <c:v>0</c:v>
                  </c:pt>
                  <c:pt idx="8">
                    <c:v>6.4844519999999991E-3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3.1361240000000001E-3</c:v>
                  </c:pt>
                  <c:pt idx="1">
                    <c:v>1.280668E-3</c:v>
                  </c:pt>
                  <c:pt idx="2">
                    <c:v>1.7954649999999998E-3</c:v>
                  </c:pt>
                  <c:pt idx="3">
                    <c:v>0.28422803199999996</c:v>
                  </c:pt>
                  <c:pt idx="4">
                    <c:v>4.5957942000000002E-2</c:v>
                  </c:pt>
                  <c:pt idx="5">
                    <c:v>0.17650962000000001</c:v>
                  </c:pt>
                  <c:pt idx="6">
                    <c:v>2.3518290000000001E-2</c:v>
                  </c:pt>
                  <c:pt idx="7">
                    <c:v>0</c:v>
                  </c:pt>
                  <c:pt idx="8">
                    <c:v>6.4844519999999991E-3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3.1099999999999999E-3</c:v>
                </c:pt>
                <c:pt idx="1">
                  <c:v>1.2700000000000001E-3</c:v>
                </c:pt>
                <c:pt idx="2">
                  <c:v>3.0099999999999997E-3</c:v>
                </c:pt>
                <c:pt idx="3">
                  <c:v>0.73405999999999993</c:v>
                </c:pt>
                <c:pt idx="4">
                  <c:v>9.9089999999999998E-2</c:v>
                </c:pt>
                <c:pt idx="5">
                  <c:v>0.42419999999999997</c:v>
                </c:pt>
                <c:pt idx="6">
                  <c:v>3.669E-2</c:v>
                </c:pt>
                <c:pt idx="7">
                  <c:v>0</c:v>
                </c:pt>
                <c:pt idx="8">
                  <c:v>6.3299999999999997E-3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173056"/>
        <c:axId val="118195328"/>
      </c:barChart>
      <c:catAx>
        <c:axId val="1181730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195328"/>
        <c:crosses val="autoZero"/>
        <c:auto val="1"/>
        <c:lblAlgn val="ctr"/>
        <c:lblOffset val="100"/>
        <c:noMultiLvlLbl val="0"/>
      </c:catAx>
      <c:valAx>
        <c:axId val="1181953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181730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1.4E-2</c:v>
                </c:pt>
                <c:pt idx="1">
                  <c:v>3.2349999999999999</c:v>
                </c:pt>
                <c:pt idx="2">
                  <c:v>6.0860000000000003</c:v>
                </c:pt>
                <c:pt idx="3">
                  <c:v>13.853</c:v>
                </c:pt>
                <c:pt idx="4">
                  <c:v>2.5030000000000001</c:v>
                </c:pt>
                <c:pt idx="5">
                  <c:v>0.42599999999999999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65.489785405643673</c:v>
                  </c:pt>
                  <c:pt idx="3">
                    <c:v>98.035967627041487</c:v>
                  </c:pt>
                  <c:pt idx="4">
                    <c:v>40.565548000000007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65.489785405643673</c:v>
                  </c:pt>
                  <c:pt idx="3">
                    <c:v>98.035967627041487</c:v>
                  </c:pt>
                  <c:pt idx="4">
                    <c:v>40.565548000000007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196.154</c:v>
                </c:pt>
                <c:pt idx="3">
                  <c:v>197.197</c:v>
                </c:pt>
                <c:pt idx="4">
                  <c:v>68.063000000000002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278784"/>
        <c:axId val="118280576"/>
      </c:barChart>
      <c:catAx>
        <c:axId val="1182787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280576"/>
        <c:crosses val="autoZero"/>
        <c:auto val="1"/>
        <c:lblAlgn val="ctr"/>
        <c:lblOffset val="100"/>
        <c:noMultiLvlLbl val="0"/>
      </c:catAx>
      <c:valAx>
        <c:axId val="1182805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82787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1.4E-2</c:v>
                </c:pt>
                <c:pt idx="1">
                  <c:v>3.2349999999999999</c:v>
                </c:pt>
                <c:pt idx="2">
                  <c:v>6.0860000000000003</c:v>
                </c:pt>
                <c:pt idx="3">
                  <c:v>13.853</c:v>
                </c:pt>
                <c:pt idx="4">
                  <c:v>2.5030000000000001</c:v>
                </c:pt>
                <c:pt idx="5">
                  <c:v>0.42599999999999999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65.489785405643673</c:v>
                  </c:pt>
                  <c:pt idx="3">
                    <c:v>98.035967627041487</c:v>
                  </c:pt>
                  <c:pt idx="4">
                    <c:v>40.565548000000007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65.489785405643673</c:v>
                  </c:pt>
                  <c:pt idx="3">
                    <c:v>98.035967627041487</c:v>
                  </c:pt>
                  <c:pt idx="4">
                    <c:v>40.565548000000007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196.154</c:v>
                </c:pt>
                <c:pt idx="3">
                  <c:v>197.197</c:v>
                </c:pt>
                <c:pt idx="4">
                  <c:v>68.063000000000002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352128"/>
        <c:axId val="119803904"/>
      </c:barChart>
      <c:catAx>
        <c:axId val="1183521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803904"/>
        <c:crosses val="autoZero"/>
        <c:auto val="1"/>
        <c:lblAlgn val="ctr"/>
        <c:lblOffset val="100"/>
        <c:noMultiLvlLbl val="0"/>
      </c:catAx>
      <c:valAx>
        <c:axId val="1198039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83521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1E-3</c:v>
                </c:pt>
                <c:pt idx="1">
                  <c:v>0.32900000000000001</c:v>
                </c:pt>
                <c:pt idx="2">
                  <c:v>3.94</c:v>
                </c:pt>
                <c:pt idx="3">
                  <c:v>1.3560000000000001</c:v>
                </c:pt>
                <c:pt idx="4">
                  <c:v>5.3730000000000002</c:v>
                </c:pt>
                <c:pt idx="5">
                  <c:v>11.145</c:v>
                </c:pt>
                <c:pt idx="6">
                  <c:v>3.9740000000000002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8.4705600000000006E-2</c:v>
                  </c:pt>
                  <c:pt idx="2">
                    <c:v>0.48438900000000001</c:v>
                  </c:pt>
                  <c:pt idx="3">
                    <c:v>65.76691000000001</c:v>
                  </c:pt>
                  <c:pt idx="4">
                    <c:v>23.289376199999996</c:v>
                  </c:pt>
                  <c:pt idx="5">
                    <c:v>99.895155199999991</c:v>
                  </c:pt>
                  <c:pt idx="6">
                    <c:v>19.303930200000003</c:v>
                  </c:pt>
                  <c:pt idx="7">
                    <c:v>0</c:v>
                  </c:pt>
                  <c:pt idx="8">
                    <c:v>19.171645999999999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8.4705600000000006E-2</c:v>
                  </c:pt>
                  <c:pt idx="2">
                    <c:v>0.48438900000000001</c:v>
                  </c:pt>
                  <c:pt idx="3">
                    <c:v>65.76691000000001</c:v>
                  </c:pt>
                  <c:pt idx="4">
                    <c:v>23.289376199999996</c:v>
                  </c:pt>
                  <c:pt idx="5">
                    <c:v>99.895155199999991</c:v>
                  </c:pt>
                  <c:pt idx="6">
                    <c:v>19.303930200000003</c:v>
                  </c:pt>
                  <c:pt idx="7">
                    <c:v>0</c:v>
                  </c:pt>
                  <c:pt idx="8">
                    <c:v>19.171645999999999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8.4000000000000005E-2</c:v>
                </c:pt>
                <c:pt idx="2">
                  <c:v>0.64200000000000002</c:v>
                </c:pt>
                <c:pt idx="3">
                  <c:v>172.3</c:v>
                </c:pt>
                <c:pt idx="4">
                  <c:v>49.320999999999998</c:v>
                </c:pt>
                <c:pt idx="5">
                  <c:v>190.34899999999999</c:v>
                </c:pt>
                <c:pt idx="6">
                  <c:v>30.003</c:v>
                </c:pt>
                <c:pt idx="7">
                  <c:v>0</c:v>
                </c:pt>
                <c:pt idx="8">
                  <c:v>18.715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875072"/>
        <c:axId val="119876608"/>
      </c:barChart>
      <c:catAx>
        <c:axId val="1198750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876608"/>
        <c:crosses val="autoZero"/>
        <c:auto val="1"/>
        <c:lblAlgn val="ctr"/>
        <c:lblOffset val="100"/>
        <c:noMultiLvlLbl val="0"/>
      </c:catAx>
      <c:valAx>
        <c:axId val="1198766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98750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1E-3</c:v>
                </c:pt>
                <c:pt idx="1">
                  <c:v>0.32900000000000001</c:v>
                </c:pt>
                <c:pt idx="2">
                  <c:v>3.94</c:v>
                </c:pt>
                <c:pt idx="3">
                  <c:v>1.3560000000000001</c:v>
                </c:pt>
                <c:pt idx="4">
                  <c:v>5.3730000000000002</c:v>
                </c:pt>
                <c:pt idx="5">
                  <c:v>11.145</c:v>
                </c:pt>
                <c:pt idx="6">
                  <c:v>3.9740000000000002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8.4705600000000006E-2</c:v>
                  </c:pt>
                  <c:pt idx="2">
                    <c:v>0.48438900000000001</c:v>
                  </c:pt>
                  <c:pt idx="3">
                    <c:v>65.76691000000001</c:v>
                  </c:pt>
                  <c:pt idx="4">
                    <c:v>23.289376199999996</c:v>
                  </c:pt>
                  <c:pt idx="5">
                    <c:v>99.895155199999991</c:v>
                  </c:pt>
                  <c:pt idx="6">
                    <c:v>19.303930200000003</c:v>
                  </c:pt>
                  <c:pt idx="7">
                    <c:v>0</c:v>
                  </c:pt>
                  <c:pt idx="8">
                    <c:v>19.171645999999999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8.4705600000000006E-2</c:v>
                  </c:pt>
                  <c:pt idx="2">
                    <c:v>0.48438900000000001</c:v>
                  </c:pt>
                  <c:pt idx="3">
                    <c:v>65.76691000000001</c:v>
                  </c:pt>
                  <c:pt idx="4">
                    <c:v>23.289376199999996</c:v>
                  </c:pt>
                  <c:pt idx="5">
                    <c:v>99.895155199999991</c:v>
                  </c:pt>
                  <c:pt idx="6">
                    <c:v>19.303930200000003</c:v>
                  </c:pt>
                  <c:pt idx="7">
                    <c:v>0</c:v>
                  </c:pt>
                  <c:pt idx="8">
                    <c:v>19.171645999999999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8.4000000000000005E-2</c:v>
                </c:pt>
                <c:pt idx="2">
                  <c:v>0.64200000000000002</c:v>
                </c:pt>
                <c:pt idx="3">
                  <c:v>172.3</c:v>
                </c:pt>
                <c:pt idx="4">
                  <c:v>49.320999999999998</c:v>
                </c:pt>
                <c:pt idx="5">
                  <c:v>190.34899999999999</c:v>
                </c:pt>
                <c:pt idx="6">
                  <c:v>30.003</c:v>
                </c:pt>
                <c:pt idx="7">
                  <c:v>0</c:v>
                </c:pt>
                <c:pt idx="8">
                  <c:v>18.715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936128"/>
        <c:axId val="119937664"/>
      </c:barChart>
      <c:catAx>
        <c:axId val="1199361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937664"/>
        <c:crosses val="autoZero"/>
        <c:auto val="1"/>
        <c:lblAlgn val="ctr"/>
        <c:lblOffset val="100"/>
        <c:noMultiLvlLbl val="0"/>
      </c:catAx>
      <c:valAx>
        <c:axId val="1199376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99361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2.9420000000000002</c:v>
                </c:pt>
                <c:pt idx="1">
                  <c:v>93.355999999999995</c:v>
                </c:pt>
                <c:pt idx="2">
                  <c:v>31.212</c:v>
                </c:pt>
                <c:pt idx="3">
                  <c:v>21.023</c:v>
                </c:pt>
                <c:pt idx="4">
                  <c:v>2.3250000000000002</c:v>
                </c:pt>
                <c:pt idx="5">
                  <c:v>0.874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265.40557831125665</c:v>
                  </c:pt>
                  <c:pt idx="3">
                    <c:v>209.45766464033358</c:v>
                  </c:pt>
                  <c:pt idx="4">
                    <c:v>56.503675600000008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265.40557831125665</c:v>
                  </c:pt>
                  <c:pt idx="3">
                    <c:v>209.45766464033358</c:v>
                  </c:pt>
                  <c:pt idx="4">
                    <c:v>56.503675600000008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647.404</c:v>
                </c:pt>
                <c:pt idx="3">
                  <c:v>474.995</c:v>
                </c:pt>
                <c:pt idx="4">
                  <c:v>109.652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152448"/>
        <c:axId val="120153984"/>
      </c:barChart>
      <c:catAx>
        <c:axId val="120152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153984"/>
        <c:crosses val="autoZero"/>
        <c:auto val="1"/>
        <c:lblAlgn val="ctr"/>
        <c:lblOffset val="100"/>
        <c:noMultiLvlLbl val="0"/>
      </c:catAx>
      <c:valAx>
        <c:axId val="1201539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1524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2.9420000000000002</c:v>
                </c:pt>
                <c:pt idx="1">
                  <c:v>93.355999999999995</c:v>
                </c:pt>
                <c:pt idx="2">
                  <c:v>31.212</c:v>
                </c:pt>
                <c:pt idx="3">
                  <c:v>21.023</c:v>
                </c:pt>
                <c:pt idx="4">
                  <c:v>2.3250000000000002</c:v>
                </c:pt>
                <c:pt idx="5">
                  <c:v>0.874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265.40557831125665</c:v>
                  </c:pt>
                  <c:pt idx="3">
                    <c:v>209.45766464033358</c:v>
                  </c:pt>
                  <c:pt idx="4">
                    <c:v>56.503675600000008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265.40557831125665</c:v>
                  </c:pt>
                  <c:pt idx="3">
                    <c:v>209.45766464033358</c:v>
                  </c:pt>
                  <c:pt idx="4">
                    <c:v>56.503675600000008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647.404</c:v>
                </c:pt>
                <c:pt idx="3">
                  <c:v>474.995</c:v>
                </c:pt>
                <c:pt idx="4">
                  <c:v>109.652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225152"/>
        <c:axId val="120255616"/>
      </c:barChart>
      <c:catAx>
        <c:axId val="1202251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255616"/>
        <c:crosses val="autoZero"/>
        <c:auto val="1"/>
        <c:lblAlgn val="ctr"/>
        <c:lblOffset val="100"/>
        <c:noMultiLvlLbl val="0"/>
      </c:catAx>
      <c:valAx>
        <c:axId val="1202556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22515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0.36899999999999999</c:v>
                </c:pt>
                <c:pt idx="1">
                  <c:v>26.106999999999999</c:v>
                </c:pt>
                <c:pt idx="2">
                  <c:v>85.706000000000003</c:v>
                </c:pt>
                <c:pt idx="3">
                  <c:v>11.962999999999999</c:v>
                </c:pt>
                <c:pt idx="4">
                  <c:v>13.42</c:v>
                </c:pt>
                <c:pt idx="5">
                  <c:v>11.631</c:v>
                </c:pt>
                <c:pt idx="6">
                  <c:v>2.536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3.7048615999999996</c:v>
                  </c:pt>
                  <c:pt idx="2">
                    <c:v>4.7018616</c:v>
                  </c:pt>
                  <c:pt idx="3">
                    <c:v>334.13228099999998</c:v>
                  </c:pt>
                  <c:pt idx="4">
                    <c:v>53.456710800000003</c:v>
                  </c:pt>
                  <c:pt idx="5">
                    <c:v>89.638865199999998</c:v>
                  </c:pt>
                  <c:pt idx="6">
                    <c:v>13.3330336</c:v>
                  </c:pt>
                  <c:pt idx="7">
                    <c:v>0</c:v>
                  </c:pt>
                  <c:pt idx="8">
                    <c:v>2.4862188000000001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3.7048615999999996</c:v>
                  </c:pt>
                  <c:pt idx="2">
                    <c:v>4.7018616</c:v>
                  </c:pt>
                  <c:pt idx="3">
                    <c:v>334.13228099999998</c:v>
                  </c:pt>
                  <c:pt idx="4">
                    <c:v>53.456710800000003</c:v>
                  </c:pt>
                  <c:pt idx="5">
                    <c:v>89.638865199999998</c:v>
                  </c:pt>
                  <c:pt idx="6">
                    <c:v>13.3330336</c:v>
                  </c:pt>
                  <c:pt idx="7">
                    <c:v>0</c:v>
                  </c:pt>
                  <c:pt idx="8">
                    <c:v>2.4862188000000001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3.6739999999999999</c:v>
                </c:pt>
                <c:pt idx="2">
                  <c:v>7.3719999999999999</c:v>
                </c:pt>
                <c:pt idx="3">
                  <c:v>895.79700000000003</c:v>
                </c:pt>
                <c:pt idx="4">
                  <c:v>117.77200000000001</c:v>
                </c:pt>
                <c:pt idx="5">
                  <c:v>184.13900000000001</c:v>
                </c:pt>
                <c:pt idx="6">
                  <c:v>20.872</c:v>
                </c:pt>
                <c:pt idx="7">
                  <c:v>0</c:v>
                </c:pt>
                <c:pt idx="8">
                  <c:v>2.427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749248"/>
        <c:axId val="119751040"/>
      </c:barChart>
      <c:catAx>
        <c:axId val="1197492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751040"/>
        <c:crosses val="autoZero"/>
        <c:auto val="1"/>
        <c:lblAlgn val="ctr"/>
        <c:lblOffset val="100"/>
        <c:noMultiLvlLbl val="0"/>
      </c:catAx>
      <c:valAx>
        <c:axId val="1197510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97492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0.30092000000000002</c:v>
                </c:pt>
                <c:pt idx="1">
                  <c:v>2.31352</c:v>
                </c:pt>
                <c:pt idx="2">
                  <c:v>2.5618400000000001</c:v>
                </c:pt>
                <c:pt idx="3">
                  <c:v>0.90700999999999998</c:v>
                </c:pt>
                <c:pt idx="4">
                  <c:v>1.4540599999999999</c:v>
                </c:pt>
                <c:pt idx="5">
                  <c:v>0.44516</c:v>
                </c:pt>
                <c:pt idx="6">
                  <c:v>0</c:v>
                </c:pt>
                <c:pt idx="7">
                  <c:v>2.3232900000000001</c:v>
                </c:pt>
                <c:pt idx="8">
                  <c:v>17.020970000000002</c:v>
                </c:pt>
                <c:pt idx="9">
                  <c:v>4.6098499999999998</c:v>
                </c:pt>
                <c:pt idx="10">
                  <c:v>2.7335900000000004</c:v>
                </c:pt>
                <c:pt idx="11">
                  <c:v>7.6639900000000001</c:v>
                </c:pt>
                <c:pt idx="12">
                  <c:v>13.31611</c:v>
                </c:pt>
                <c:pt idx="13">
                  <c:v>12.503170000000001</c:v>
                </c:pt>
                <c:pt idx="14">
                  <c:v>5.2973600000000003</c:v>
                </c:pt>
                <c:pt idx="15">
                  <c:v>4.4855100000000006</c:v>
                </c:pt>
                <c:pt idx="16">
                  <c:v>1.7474800000000001</c:v>
                </c:pt>
                <c:pt idx="17">
                  <c:v>2.5767099999999998</c:v>
                </c:pt>
                <c:pt idx="18">
                  <c:v>14.259819999999999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753728"/>
        <c:axId val="161751808"/>
      </c:barChart>
      <c:valAx>
        <c:axId val="1617518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1753728"/>
        <c:crosses val="max"/>
        <c:crossBetween val="between"/>
      </c:valAx>
      <c:catAx>
        <c:axId val="161753728"/>
        <c:scaling>
          <c:orientation val="maxMin"/>
        </c:scaling>
        <c:delete val="0"/>
        <c:axPos val="l"/>
        <c:majorTickMark val="out"/>
        <c:minorTickMark val="none"/>
        <c:tickLblPos val="nextTo"/>
        <c:crossAx val="1617518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0.36899999999999999</c:v>
                </c:pt>
                <c:pt idx="1">
                  <c:v>26.106999999999999</c:v>
                </c:pt>
                <c:pt idx="2">
                  <c:v>85.706000000000003</c:v>
                </c:pt>
                <c:pt idx="3">
                  <c:v>11.962999999999999</c:v>
                </c:pt>
                <c:pt idx="4">
                  <c:v>13.42</c:v>
                </c:pt>
                <c:pt idx="5">
                  <c:v>11.631</c:v>
                </c:pt>
                <c:pt idx="6">
                  <c:v>2.536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3.7048615999999996</c:v>
                  </c:pt>
                  <c:pt idx="2">
                    <c:v>4.7018616</c:v>
                  </c:pt>
                  <c:pt idx="3">
                    <c:v>334.13228099999998</c:v>
                  </c:pt>
                  <c:pt idx="4">
                    <c:v>53.456710800000003</c:v>
                  </c:pt>
                  <c:pt idx="5">
                    <c:v>89.638865199999998</c:v>
                  </c:pt>
                  <c:pt idx="6">
                    <c:v>13.3330336</c:v>
                  </c:pt>
                  <c:pt idx="7">
                    <c:v>0</c:v>
                  </c:pt>
                  <c:pt idx="8">
                    <c:v>2.4862188000000001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3.7048615999999996</c:v>
                  </c:pt>
                  <c:pt idx="2">
                    <c:v>4.7018616</c:v>
                  </c:pt>
                  <c:pt idx="3">
                    <c:v>334.13228099999998</c:v>
                  </c:pt>
                  <c:pt idx="4">
                    <c:v>53.456710800000003</c:v>
                  </c:pt>
                  <c:pt idx="5">
                    <c:v>89.638865199999998</c:v>
                  </c:pt>
                  <c:pt idx="6">
                    <c:v>13.3330336</c:v>
                  </c:pt>
                  <c:pt idx="7">
                    <c:v>0</c:v>
                  </c:pt>
                  <c:pt idx="8">
                    <c:v>2.4862188000000001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3.6739999999999999</c:v>
                </c:pt>
                <c:pt idx="2">
                  <c:v>7.3719999999999999</c:v>
                </c:pt>
                <c:pt idx="3">
                  <c:v>895.79700000000003</c:v>
                </c:pt>
                <c:pt idx="4">
                  <c:v>117.77200000000001</c:v>
                </c:pt>
                <c:pt idx="5">
                  <c:v>184.13900000000001</c:v>
                </c:pt>
                <c:pt idx="6">
                  <c:v>20.872</c:v>
                </c:pt>
                <c:pt idx="7">
                  <c:v>0</c:v>
                </c:pt>
                <c:pt idx="8">
                  <c:v>2.427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544064"/>
        <c:axId val="119554048"/>
      </c:barChart>
      <c:catAx>
        <c:axId val="1195440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554048"/>
        <c:crosses val="autoZero"/>
        <c:auto val="1"/>
        <c:lblAlgn val="ctr"/>
        <c:lblOffset val="100"/>
        <c:noMultiLvlLbl val="0"/>
      </c:catAx>
      <c:valAx>
        <c:axId val="1195540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95440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1.4540599999999999</c:v>
                </c:pt>
                <c:pt idx="1">
                  <c:v>487.53100000000001</c:v>
                </c:pt>
                <c:pt idx="2">
                  <c:v>1383.7829999999999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8.7904400000000003</c:v>
                </c:pt>
                <c:pt idx="1">
                  <c:v>2871.509</c:v>
                </c:pt>
                <c:pt idx="2">
                  <c:v>8040.1759999999995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86.336109999999991</c:v>
                </c:pt>
                <c:pt idx="1">
                  <c:v>17221.775000000001</c:v>
                </c:pt>
                <c:pt idx="2">
                  <c:v>125248.374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617408"/>
        <c:axId val="119618944"/>
      </c:barChart>
      <c:catAx>
        <c:axId val="119617408"/>
        <c:scaling>
          <c:orientation val="maxMin"/>
        </c:scaling>
        <c:delete val="0"/>
        <c:axPos val="l"/>
        <c:majorTickMark val="out"/>
        <c:minorTickMark val="none"/>
        <c:tickLblPos val="nextTo"/>
        <c:crossAx val="119618944"/>
        <c:crosses val="autoZero"/>
        <c:auto val="1"/>
        <c:lblAlgn val="ctr"/>
        <c:lblOffset val="100"/>
        <c:noMultiLvlLbl val="0"/>
      </c:catAx>
      <c:valAx>
        <c:axId val="1196189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961740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1.4540599999999999</c:v>
                </c:pt>
                <c:pt idx="1">
                  <c:v>487.53100000000001</c:v>
                </c:pt>
                <c:pt idx="2">
                  <c:v>1383.7829999999999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8.7904400000000003</c:v>
                </c:pt>
                <c:pt idx="1">
                  <c:v>2871.509</c:v>
                </c:pt>
                <c:pt idx="2">
                  <c:v>8040.1759999999995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86.336109999999991</c:v>
                </c:pt>
                <c:pt idx="1">
                  <c:v>17221.775000000001</c:v>
                </c:pt>
                <c:pt idx="2">
                  <c:v>125248.374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703040"/>
        <c:axId val="119704576"/>
      </c:barChart>
      <c:catAx>
        <c:axId val="119703040"/>
        <c:scaling>
          <c:orientation val="maxMin"/>
        </c:scaling>
        <c:delete val="0"/>
        <c:axPos val="l"/>
        <c:majorTickMark val="out"/>
        <c:minorTickMark val="none"/>
        <c:tickLblPos val="nextTo"/>
        <c:crossAx val="119704576"/>
        <c:crosses val="autoZero"/>
        <c:auto val="1"/>
        <c:lblAlgn val="ctr"/>
        <c:lblOffset val="100"/>
        <c:noMultiLvlLbl val="0"/>
      </c:catAx>
      <c:valAx>
        <c:axId val="1197045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970304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0.30092000000000002</c:v>
                </c:pt>
                <c:pt idx="1">
                  <c:v>2.31352</c:v>
                </c:pt>
                <c:pt idx="2">
                  <c:v>2.5618400000000001</c:v>
                </c:pt>
                <c:pt idx="3">
                  <c:v>0.90700999999999998</c:v>
                </c:pt>
                <c:pt idx="4">
                  <c:v>1.4540599999999999</c:v>
                </c:pt>
                <c:pt idx="5">
                  <c:v>0.44516</c:v>
                </c:pt>
                <c:pt idx="6">
                  <c:v>0</c:v>
                </c:pt>
                <c:pt idx="7">
                  <c:v>2.3232900000000001</c:v>
                </c:pt>
                <c:pt idx="8">
                  <c:v>17.020970000000002</c:v>
                </c:pt>
                <c:pt idx="9">
                  <c:v>4.6098499999999998</c:v>
                </c:pt>
                <c:pt idx="10">
                  <c:v>2.7335900000000004</c:v>
                </c:pt>
                <c:pt idx="11">
                  <c:v>7.6639900000000001</c:v>
                </c:pt>
                <c:pt idx="12">
                  <c:v>13.31611</c:v>
                </c:pt>
                <c:pt idx="13">
                  <c:v>12.503170000000001</c:v>
                </c:pt>
                <c:pt idx="14">
                  <c:v>5.2973600000000003</c:v>
                </c:pt>
                <c:pt idx="15">
                  <c:v>4.4855100000000006</c:v>
                </c:pt>
                <c:pt idx="16">
                  <c:v>1.7474800000000001</c:v>
                </c:pt>
                <c:pt idx="17">
                  <c:v>2.5767099999999998</c:v>
                </c:pt>
                <c:pt idx="18">
                  <c:v>14.259819999999999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857536"/>
        <c:axId val="161855360"/>
      </c:barChart>
      <c:valAx>
        <c:axId val="1618553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1857536"/>
        <c:crosses val="max"/>
        <c:crossBetween val="between"/>
      </c:valAx>
      <c:catAx>
        <c:axId val="1618575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18553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0.30092000000000002</c:v>
                </c:pt>
                <c:pt idx="1">
                  <c:v>2.31352</c:v>
                </c:pt>
                <c:pt idx="2">
                  <c:v>2.5618400000000001</c:v>
                </c:pt>
                <c:pt idx="3">
                  <c:v>0.90700999999999998</c:v>
                </c:pt>
                <c:pt idx="4">
                  <c:v>1.4540599999999999</c:v>
                </c:pt>
                <c:pt idx="5">
                  <c:v>0.44516</c:v>
                </c:pt>
                <c:pt idx="6">
                  <c:v>0</c:v>
                </c:pt>
                <c:pt idx="7">
                  <c:v>2.3232900000000001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0.30092000000000002</c:v>
                </c:pt>
                <c:pt idx="1">
                  <c:v>2.31352</c:v>
                </c:pt>
                <c:pt idx="2">
                  <c:v>2.5618400000000001</c:v>
                </c:pt>
                <c:pt idx="3">
                  <c:v>0.90700999999999998</c:v>
                </c:pt>
                <c:pt idx="4">
                  <c:v>1.4540599999999999</c:v>
                </c:pt>
                <c:pt idx="5">
                  <c:v>0.44516</c:v>
                </c:pt>
                <c:pt idx="6">
                  <c:v>0</c:v>
                </c:pt>
                <c:pt idx="7">
                  <c:v>2.3232900000000001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17.020970000000002</c:v>
                </c:pt>
                <c:pt idx="1">
                  <c:v>4.6098499999999998</c:v>
                </c:pt>
                <c:pt idx="2">
                  <c:v>2.7335900000000004</c:v>
                </c:pt>
                <c:pt idx="3">
                  <c:v>7.6639900000000001</c:v>
                </c:pt>
                <c:pt idx="4">
                  <c:v>13.31611</c:v>
                </c:pt>
                <c:pt idx="5">
                  <c:v>12.503170000000001</c:v>
                </c:pt>
                <c:pt idx="6">
                  <c:v>5.2973600000000003</c:v>
                </c:pt>
                <c:pt idx="7">
                  <c:v>4.4855100000000006</c:v>
                </c:pt>
                <c:pt idx="8">
                  <c:v>1.7474800000000001</c:v>
                </c:pt>
                <c:pt idx="9">
                  <c:v>2.5767099999999998</c:v>
                </c:pt>
                <c:pt idx="10">
                  <c:v>14.259819999999999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0.15095055806423086</c:v>
                </c:pt>
                <c:pt idx="1">
                  <c:v>0.84904944193576926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17.020970000000002</c:v>
                </c:pt>
                <c:pt idx="1">
                  <c:v>4.6098499999999998</c:v>
                </c:pt>
                <c:pt idx="2">
                  <c:v>2.7335900000000004</c:v>
                </c:pt>
                <c:pt idx="3">
                  <c:v>7.6639900000000001</c:v>
                </c:pt>
                <c:pt idx="4">
                  <c:v>13.31611</c:v>
                </c:pt>
                <c:pt idx="5">
                  <c:v>12.503170000000001</c:v>
                </c:pt>
                <c:pt idx="6">
                  <c:v>5.2973600000000003</c:v>
                </c:pt>
                <c:pt idx="7">
                  <c:v>4.4855100000000006</c:v>
                </c:pt>
                <c:pt idx="8">
                  <c:v>1.7474800000000001</c:v>
                </c:pt>
                <c:pt idx="9">
                  <c:v>2.5767099999999998</c:v>
                </c:pt>
                <c:pt idx="10">
                  <c:v>14.259819999999999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0.11719</c:v>
                </c:pt>
                <c:pt idx="1">
                  <c:v>0.39235000000000003</c:v>
                </c:pt>
                <c:pt idx="2">
                  <c:v>0.59389000000000003</c:v>
                </c:pt>
                <c:pt idx="3">
                  <c:v>1.0766100000000001</c:v>
                </c:pt>
                <c:pt idx="4">
                  <c:v>0.30463999999999997</c:v>
                </c:pt>
                <c:pt idx="5">
                  <c:v>4.795E-2</c:v>
                </c:pt>
                <c:pt idx="6">
                  <c:v>1.8299999999999998E-3</c:v>
                </c:pt>
                <c:pt idx="8">
                  <c:v>9.7269999999999995E-2</c:v>
                </c:pt>
                <c:pt idx="9">
                  <c:v>0.43116000000000004</c:v>
                </c:pt>
                <c:pt idx="10">
                  <c:v>0.32108999999999999</c:v>
                </c:pt>
                <c:pt idx="11">
                  <c:v>1.0543699999999998</c:v>
                </c:pt>
                <c:pt idx="12">
                  <c:v>0.68361000000000005</c:v>
                </c:pt>
                <c:pt idx="13">
                  <c:v>0.11990000000000001</c:v>
                </c:pt>
                <c:pt idx="14">
                  <c:v>0.13194</c:v>
                </c:pt>
                <c:pt idx="16">
                  <c:v>0.21446000000000001</c:v>
                </c:pt>
                <c:pt idx="17">
                  <c:v>0.82350999999999996</c:v>
                </c:pt>
                <c:pt idx="18">
                  <c:v>0.91498000000000002</c:v>
                </c:pt>
                <c:pt idx="19">
                  <c:v>2.1309800000000001</c:v>
                </c:pt>
                <c:pt idx="20">
                  <c:v>0.98824999999999996</c:v>
                </c:pt>
                <c:pt idx="21">
                  <c:v>0.16785</c:v>
                </c:pt>
                <c:pt idx="22">
                  <c:v>0.13378000000000001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4.0339439999999997E-2</c:v>
                  </c:pt>
                  <c:pt idx="1">
                    <c:v>5.6181600000000005E-2</c:v>
                  </c:pt>
                  <c:pt idx="2">
                    <c:v>0.44869633985992702</c:v>
                  </c:pt>
                  <c:pt idx="3">
                    <c:v>0.57770646915663115</c:v>
                  </c:pt>
                  <c:pt idx="4">
                    <c:v>0.28398273900000004</c:v>
                  </c:pt>
                  <c:pt idx="5">
                    <c:v>0.116730397</c:v>
                  </c:pt>
                  <c:pt idx="6">
                    <c:v>8.2947039422599345E-2</c:v>
                  </c:pt>
                  <c:pt idx="8">
                    <c:v>1.079303052</c:v>
                  </c:pt>
                  <c:pt idx="9">
                    <c:v>0.90456071300000007</c:v>
                  </c:pt>
                  <c:pt idx="10">
                    <c:v>1.8422487919219797</c:v>
                  </c:pt>
                  <c:pt idx="11">
                    <c:v>1.4088794245186216</c:v>
                  </c:pt>
                  <c:pt idx="12">
                    <c:v>1.2445209070000001</c:v>
                  </c:pt>
                  <c:pt idx="13">
                    <c:v>0.91796333200000002</c:v>
                  </c:pt>
                  <c:pt idx="14">
                    <c:v>0.89919945854539518</c:v>
                  </c:pt>
                  <c:pt idx="16">
                    <c:v>1.0889500320000003</c:v>
                  </c:pt>
                  <c:pt idx="17">
                    <c:v>0.90772499999999989</c:v>
                  </c:pt>
                  <c:pt idx="18">
                    <c:v>1.9077576058705483</c:v>
                  </c:pt>
                  <c:pt idx="19">
                    <c:v>1.5578411671441978</c:v>
                  </c:pt>
                  <c:pt idx="20">
                    <c:v>1.269593376</c:v>
                  </c:pt>
                  <c:pt idx="21">
                    <c:v>0.92362274900000008</c:v>
                  </c:pt>
                  <c:pt idx="22">
                    <c:v>0.90323259964479818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4.0339439999999997E-2</c:v>
                  </c:pt>
                  <c:pt idx="1">
                    <c:v>5.6181600000000005E-2</c:v>
                  </c:pt>
                  <c:pt idx="2">
                    <c:v>0.44869633985992702</c:v>
                  </c:pt>
                  <c:pt idx="3">
                    <c:v>0.57770646915663115</c:v>
                  </c:pt>
                  <c:pt idx="4">
                    <c:v>0.28398273900000004</c:v>
                  </c:pt>
                  <c:pt idx="5">
                    <c:v>0.116730397</c:v>
                  </c:pt>
                  <c:pt idx="6">
                    <c:v>8.2947039422599345E-2</c:v>
                  </c:pt>
                  <c:pt idx="8">
                    <c:v>1.079303052</c:v>
                  </c:pt>
                  <c:pt idx="9">
                    <c:v>0.90456071300000007</c:v>
                  </c:pt>
                  <c:pt idx="10">
                    <c:v>1.8422487919219797</c:v>
                  </c:pt>
                  <c:pt idx="11">
                    <c:v>1.4088794245186216</c:v>
                  </c:pt>
                  <c:pt idx="12">
                    <c:v>1.2445209070000001</c:v>
                  </c:pt>
                  <c:pt idx="13">
                    <c:v>0.91796333200000002</c:v>
                  </c:pt>
                  <c:pt idx="14">
                    <c:v>0.89919945854539518</c:v>
                  </c:pt>
                  <c:pt idx="16">
                    <c:v>1.0889500320000003</c:v>
                  </c:pt>
                  <c:pt idx="17">
                    <c:v>0.90772499999999989</c:v>
                  </c:pt>
                  <c:pt idx="18">
                    <c:v>1.9077576058705483</c:v>
                  </c:pt>
                  <c:pt idx="19">
                    <c:v>1.5578411671441978</c:v>
                  </c:pt>
                  <c:pt idx="20">
                    <c:v>1.269593376</c:v>
                  </c:pt>
                  <c:pt idx="21">
                    <c:v>0.92362274900000008</c:v>
                  </c:pt>
                  <c:pt idx="22">
                    <c:v>0.90323259964479818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7.1599999999999997E-2</c:v>
                </c:pt>
                <c:pt idx="1">
                  <c:v>0.12240000000000001</c:v>
                </c:pt>
                <c:pt idx="2">
                  <c:v>2.74533</c:v>
                </c:pt>
                <c:pt idx="3">
                  <c:v>3.61117</c:v>
                </c:pt>
                <c:pt idx="4">
                  <c:v>0.85357000000000005</c:v>
                </c:pt>
                <c:pt idx="5">
                  <c:v>0.16513</c:v>
                </c:pt>
                <c:pt idx="6">
                  <c:v>0.14082999999999998</c:v>
                </c:pt>
                <c:pt idx="8">
                  <c:v>8.0665399999999998</c:v>
                </c:pt>
                <c:pt idx="9">
                  <c:v>7.1393900000000006</c:v>
                </c:pt>
                <c:pt idx="10">
                  <c:v>30.136610000000001</c:v>
                </c:pt>
                <c:pt idx="11">
                  <c:v>16.97861</c:v>
                </c:pt>
                <c:pt idx="12">
                  <c:v>10.646030000000001</c:v>
                </c:pt>
                <c:pt idx="13">
                  <c:v>6.0872900000000003</c:v>
                </c:pt>
                <c:pt idx="14">
                  <c:v>4.4422999999999995</c:v>
                </c:pt>
                <c:pt idx="16">
                  <c:v>8.1386400000000005</c:v>
                </c:pt>
                <c:pt idx="17">
                  <c:v>7.2618</c:v>
                </c:pt>
                <c:pt idx="18">
                  <c:v>32.889679999999998</c:v>
                </c:pt>
                <c:pt idx="19">
                  <c:v>20.602349999999998</c:v>
                </c:pt>
                <c:pt idx="20">
                  <c:v>11.49994</c:v>
                </c:pt>
                <c:pt idx="21">
                  <c:v>6.2533700000000003</c:v>
                </c:pt>
                <c:pt idx="22">
                  <c:v>4.5844400000000007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163392"/>
        <c:axId val="41169280"/>
      </c:barChart>
      <c:catAx>
        <c:axId val="411633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169280"/>
        <c:crosses val="autoZero"/>
        <c:auto val="1"/>
        <c:lblAlgn val="ctr"/>
        <c:lblOffset val="100"/>
        <c:noMultiLvlLbl val="0"/>
      </c:catAx>
      <c:valAx>
        <c:axId val="411692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1633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0.11719</c:v>
                </c:pt>
                <c:pt idx="1">
                  <c:v>0.39235000000000003</c:v>
                </c:pt>
                <c:pt idx="2">
                  <c:v>0.59389000000000003</c:v>
                </c:pt>
                <c:pt idx="3">
                  <c:v>1.0766100000000001</c:v>
                </c:pt>
                <c:pt idx="4">
                  <c:v>0.30463999999999997</c:v>
                </c:pt>
                <c:pt idx="5">
                  <c:v>4.795E-2</c:v>
                </c:pt>
                <c:pt idx="6">
                  <c:v>1.8299999999999998E-3</c:v>
                </c:pt>
                <c:pt idx="8">
                  <c:v>9.7269999999999995E-2</c:v>
                </c:pt>
                <c:pt idx="9">
                  <c:v>0.43116000000000004</c:v>
                </c:pt>
                <c:pt idx="10">
                  <c:v>0.32108999999999999</c:v>
                </c:pt>
                <c:pt idx="11">
                  <c:v>1.0543699999999998</c:v>
                </c:pt>
                <c:pt idx="12">
                  <c:v>0.68361000000000005</c:v>
                </c:pt>
                <c:pt idx="13">
                  <c:v>0.11990000000000001</c:v>
                </c:pt>
                <c:pt idx="14">
                  <c:v>0.13194</c:v>
                </c:pt>
                <c:pt idx="16">
                  <c:v>0.21446000000000001</c:v>
                </c:pt>
                <c:pt idx="17">
                  <c:v>0.82350999999999996</c:v>
                </c:pt>
                <c:pt idx="18">
                  <c:v>0.91498000000000002</c:v>
                </c:pt>
                <c:pt idx="19">
                  <c:v>2.1309800000000001</c:v>
                </c:pt>
                <c:pt idx="20">
                  <c:v>0.98824999999999996</c:v>
                </c:pt>
                <c:pt idx="21">
                  <c:v>0.16785</c:v>
                </c:pt>
                <c:pt idx="22">
                  <c:v>0.13378000000000001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4.0339439999999997E-2</c:v>
                  </c:pt>
                  <c:pt idx="1">
                    <c:v>5.6181600000000005E-2</c:v>
                  </c:pt>
                  <c:pt idx="2">
                    <c:v>0.44869633985992702</c:v>
                  </c:pt>
                  <c:pt idx="3">
                    <c:v>0.57770646915663115</c:v>
                  </c:pt>
                  <c:pt idx="4">
                    <c:v>0.28398273900000004</c:v>
                  </c:pt>
                  <c:pt idx="5">
                    <c:v>0.116730397</c:v>
                  </c:pt>
                  <c:pt idx="6">
                    <c:v>8.2947039422599345E-2</c:v>
                  </c:pt>
                  <c:pt idx="8">
                    <c:v>1.079303052</c:v>
                  </c:pt>
                  <c:pt idx="9">
                    <c:v>0.90456071300000007</c:v>
                  </c:pt>
                  <c:pt idx="10">
                    <c:v>1.8422487919219797</c:v>
                  </c:pt>
                  <c:pt idx="11">
                    <c:v>1.4088794245186216</c:v>
                  </c:pt>
                  <c:pt idx="12">
                    <c:v>1.2445209070000001</c:v>
                  </c:pt>
                  <c:pt idx="13">
                    <c:v>0.91796333200000002</c:v>
                  </c:pt>
                  <c:pt idx="14">
                    <c:v>0.89919945854539518</c:v>
                  </c:pt>
                  <c:pt idx="16">
                    <c:v>1.0889500320000003</c:v>
                  </c:pt>
                  <c:pt idx="17">
                    <c:v>0.90772499999999989</c:v>
                  </c:pt>
                  <c:pt idx="18">
                    <c:v>1.9077576058705483</c:v>
                  </c:pt>
                  <c:pt idx="19">
                    <c:v>1.5578411671441978</c:v>
                  </c:pt>
                  <c:pt idx="20">
                    <c:v>1.269593376</c:v>
                  </c:pt>
                  <c:pt idx="21">
                    <c:v>0.92362274900000008</c:v>
                  </c:pt>
                  <c:pt idx="22">
                    <c:v>0.90323259964479818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4.0339439999999997E-2</c:v>
                  </c:pt>
                  <c:pt idx="1">
                    <c:v>5.6181600000000005E-2</c:v>
                  </c:pt>
                  <c:pt idx="2">
                    <c:v>0.44869633985992702</c:v>
                  </c:pt>
                  <c:pt idx="3">
                    <c:v>0.57770646915663115</c:v>
                  </c:pt>
                  <c:pt idx="4">
                    <c:v>0.28398273900000004</c:v>
                  </c:pt>
                  <c:pt idx="5">
                    <c:v>0.116730397</c:v>
                  </c:pt>
                  <c:pt idx="6">
                    <c:v>8.2947039422599345E-2</c:v>
                  </c:pt>
                  <c:pt idx="8">
                    <c:v>1.079303052</c:v>
                  </c:pt>
                  <c:pt idx="9">
                    <c:v>0.90456071300000007</c:v>
                  </c:pt>
                  <c:pt idx="10">
                    <c:v>1.8422487919219797</c:v>
                  </c:pt>
                  <c:pt idx="11">
                    <c:v>1.4088794245186216</c:v>
                  </c:pt>
                  <c:pt idx="12">
                    <c:v>1.2445209070000001</c:v>
                  </c:pt>
                  <c:pt idx="13">
                    <c:v>0.91796333200000002</c:v>
                  </c:pt>
                  <c:pt idx="14">
                    <c:v>0.89919945854539518</c:v>
                  </c:pt>
                  <c:pt idx="16">
                    <c:v>1.0889500320000003</c:v>
                  </c:pt>
                  <c:pt idx="17">
                    <c:v>0.90772499999999989</c:v>
                  </c:pt>
                  <c:pt idx="18">
                    <c:v>1.9077576058705483</c:v>
                  </c:pt>
                  <c:pt idx="19">
                    <c:v>1.5578411671441978</c:v>
                  </c:pt>
                  <c:pt idx="20">
                    <c:v>1.269593376</c:v>
                  </c:pt>
                  <c:pt idx="21">
                    <c:v>0.92362274900000008</c:v>
                  </c:pt>
                  <c:pt idx="22">
                    <c:v>0.90323259964479818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7.1599999999999997E-2</c:v>
                </c:pt>
                <c:pt idx="1">
                  <c:v>0.12240000000000001</c:v>
                </c:pt>
                <c:pt idx="2">
                  <c:v>2.74533</c:v>
                </c:pt>
                <c:pt idx="3">
                  <c:v>3.61117</c:v>
                </c:pt>
                <c:pt idx="4">
                  <c:v>0.85357000000000005</c:v>
                </c:pt>
                <c:pt idx="5">
                  <c:v>0.16513</c:v>
                </c:pt>
                <c:pt idx="6">
                  <c:v>0.14082999999999998</c:v>
                </c:pt>
                <c:pt idx="8">
                  <c:v>8.0665399999999998</c:v>
                </c:pt>
                <c:pt idx="9">
                  <c:v>7.1393900000000006</c:v>
                </c:pt>
                <c:pt idx="10">
                  <c:v>30.136610000000001</c:v>
                </c:pt>
                <c:pt idx="11">
                  <c:v>16.97861</c:v>
                </c:pt>
                <c:pt idx="12">
                  <c:v>10.646030000000001</c:v>
                </c:pt>
                <c:pt idx="13">
                  <c:v>6.0872900000000003</c:v>
                </c:pt>
                <c:pt idx="14">
                  <c:v>4.4422999999999995</c:v>
                </c:pt>
                <c:pt idx="16">
                  <c:v>8.1386400000000005</c:v>
                </c:pt>
                <c:pt idx="17">
                  <c:v>7.2618</c:v>
                </c:pt>
                <c:pt idx="18">
                  <c:v>32.889679999999998</c:v>
                </c:pt>
                <c:pt idx="19">
                  <c:v>20.602349999999998</c:v>
                </c:pt>
                <c:pt idx="20">
                  <c:v>11.49994</c:v>
                </c:pt>
                <c:pt idx="21">
                  <c:v>6.2533700000000003</c:v>
                </c:pt>
                <c:pt idx="22">
                  <c:v>4.5844400000000007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322752"/>
        <c:axId val="41332736"/>
      </c:barChart>
      <c:catAx>
        <c:axId val="413227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41332736"/>
        <c:crosses val="autoZero"/>
        <c:auto val="1"/>
        <c:lblAlgn val="ctr"/>
        <c:lblOffset val="100"/>
        <c:noMultiLvlLbl val="0"/>
      </c:catAx>
      <c:valAx>
        <c:axId val="413327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13227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0.12490000000000001</c:v>
                </c:pt>
                <c:pt idx="1">
                  <c:v>8.4659999999999999E-2</c:v>
                </c:pt>
                <c:pt idx="2">
                  <c:v>0.72350000000000003</c:v>
                </c:pt>
                <c:pt idx="3">
                  <c:v>8.9459999999999998E-2</c:v>
                </c:pt>
                <c:pt idx="4">
                  <c:v>0.44124999999999998</c:v>
                </c:pt>
                <c:pt idx="5">
                  <c:v>0.59299999999999997</c:v>
                </c:pt>
                <c:pt idx="6">
                  <c:v>0.4551</c:v>
                </c:pt>
                <c:pt idx="7">
                  <c:v>2.2579999999999999E-2</c:v>
                </c:pt>
                <c:pt idx="8">
                  <c:v>0</c:v>
                </c:pt>
                <c:pt idx="10">
                  <c:v>0.20180000000000001</c:v>
                </c:pt>
                <c:pt idx="11">
                  <c:v>0.59736999999999996</c:v>
                </c:pt>
                <c:pt idx="12">
                  <c:v>0.41398000000000001</c:v>
                </c:pt>
                <c:pt idx="13">
                  <c:v>0.44650000000000001</c:v>
                </c:pt>
                <c:pt idx="14">
                  <c:v>0.81984000000000001</c:v>
                </c:pt>
                <c:pt idx="15">
                  <c:v>0.29197000000000001</c:v>
                </c:pt>
                <c:pt idx="16">
                  <c:v>6.3259999999999997E-2</c:v>
                </c:pt>
                <c:pt idx="17">
                  <c:v>4.64E-3</c:v>
                </c:pt>
                <c:pt idx="18">
                  <c:v>0</c:v>
                </c:pt>
                <c:pt idx="20">
                  <c:v>0.32669999999999999</c:v>
                </c:pt>
                <c:pt idx="21">
                  <c:v>0.68201999999999996</c:v>
                </c:pt>
                <c:pt idx="22">
                  <c:v>1.13748</c:v>
                </c:pt>
                <c:pt idx="23">
                  <c:v>0.53595999999999999</c:v>
                </c:pt>
                <c:pt idx="24">
                  <c:v>1.2610899999999998</c:v>
                </c:pt>
                <c:pt idx="25">
                  <c:v>0.88497999999999999</c:v>
                </c:pt>
                <c:pt idx="26">
                  <c:v>0.51836000000000004</c:v>
                </c:pt>
                <c:pt idx="27">
                  <c:v>2.7219999999999998E-2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4.0339439999999997E-2</c:v>
                  </c:pt>
                  <c:pt idx="1">
                    <c:v>0.10079962400000002</c:v>
                  </c:pt>
                  <c:pt idx="2">
                    <c:v>0.14115395</c:v>
                  </c:pt>
                  <c:pt idx="3">
                    <c:v>0.35559288</c:v>
                  </c:pt>
                  <c:pt idx="4">
                    <c:v>0.48213984999999993</c:v>
                  </c:pt>
                  <c:pt idx="5">
                    <c:v>0.38905693200000008</c:v>
                  </c:pt>
                  <c:pt idx="6">
                    <c:v>0.28395964800000001</c:v>
                  </c:pt>
                  <c:pt idx="7">
                    <c:v>6.4953104999999997E-2</c:v>
                  </c:pt>
                  <c:pt idx="8">
                    <c:v>6.5724240000000003E-3</c:v>
                  </c:pt>
                  <c:pt idx="10">
                    <c:v>1.1894365199999999</c:v>
                  </c:pt>
                  <c:pt idx="11">
                    <c:v>1.1834339759999999</c:v>
                  </c:pt>
                  <c:pt idx="12">
                    <c:v>1.329793094</c:v>
                  </c:pt>
                  <c:pt idx="13">
                    <c:v>0.83483648499999996</c:v>
                  </c:pt>
                  <c:pt idx="14">
                    <c:v>1.171107809</c:v>
                  </c:pt>
                  <c:pt idx="15">
                    <c:v>0.94542460399999995</c:v>
                  </c:pt>
                  <c:pt idx="16">
                    <c:v>1.0656414159999998</c:v>
                  </c:pt>
                  <c:pt idx="17">
                    <c:v>0.70395191899999998</c:v>
                  </c:pt>
                  <c:pt idx="18">
                    <c:v>0.79541589400000001</c:v>
                  </c:pt>
                  <c:pt idx="20">
                    <c:v>1.1996927500000001</c:v>
                  </c:pt>
                  <c:pt idx="21">
                    <c:v>1.1890962719999998</c:v>
                  </c:pt>
                  <c:pt idx="22">
                    <c:v>1.3333440139999999</c:v>
                  </c:pt>
                  <c:pt idx="23">
                    <c:v>0.90917774600000001</c:v>
                  </c:pt>
                  <c:pt idx="24">
                    <c:v>1.2427378079999998</c:v>
                  </c:pt>
                  <c:pt idx="25">
                    <c:v>1.0064354759999998</c:v>
                  </c:pt>
                  <c:pt idx="26">
                    <c:v>1.0911382319999998</c:v>
                  </c:pt>
                  <c:pt idx="27">
                    <c:v>0.70731147599999999</c:v>
                  </c:pt>
                  <c:pt idx="28">
                    <c:v>0.79539238199999995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4.0339439999999997E-2</c:v>
                  </c:pt>
                  <c:pt idx="1">
                    <c:v>0.10079962400000002</c:v>
                  </c:pt>
                  <c:pt idx="2">
                    <c:v>0.14115395</c:v>
                  </c:pt>
                  <c:pt idx="3">
                    <c:v>0.35559288</c:v>
                  </c:pt>
                  <c:pt idx="4">
                    <c:v>0.48213984999999993</c:v>
                  </c:pt>
                  <c:pt idx="5">
                    <c:v>0.38905693200000008</c:v>
                  </c:pt>
                  <c:pt idx="6">
                    <c:v>0.28395964800000001</c:v>
                  </c:pt>
                  <c:pt idx="7">
                    <c:v>6.4953104999999997E-2</c:v>
                  </c:pt>
                  <c:pt idx="8">
                    <c:v>6.5724240000000003E-3</c:v>
                  </c:pt>
                  <c:pt idx="10">
                    <c:v>1.1894365199999999</c:v>
                  </c:pt>
                  <c:pt idx="11">
                    <c:v>1.1834339759999999</c:v>
                  </c:pt>
                  <c:pt idx="12">
                    <c:v>1.329793094</c:v>
                  </c:pt>
                  <c:pt idx="13">
                    <c:v>0.83483648499999996</c:v>
                  </c:pt>
                  <c:pt idx="14">
                    <c:v>1.171107809</c:v>
                  </c:pt>
                  <c:pt idx="15">
                    <c:v>0.94542460399999995</c:v>
                  </c:pt>
                  <c:pt idx="16">
                    <c:v>1.0656414159999998</c:v>
                  </c:pt>
                  <c:pt idx="17">
                    <c:v>0.70395191899999998</c:v>
                  </c:pt>
                  <c:pt idx="18">
                    <c:v>0.79541589400000001</c:v>
                  </c:pt>
                  <c:pt idx="20">
                    <c:v>1.1996927500000001</c:v>
                  </c:pt>
                  <c:pt idx="21">
                    <c:v>1.1890962719999998</c:v>
                  </c:pt>
                  <c:pt idx="22">
                    <c:v>1.3333440139999999</c:v>
                  </c:pt>
                  <c:pt idx="23">
                    <c:v>0.90917774600000001</c:v>
                  </c:pt>
                  <c:pt idx="24">
                    <c:v>1.2427378079999998</c:v>
                  </c:pt>
                  <c:pt idx="25">
                    <c:v>1.0064354759999998</c:v>
                  </c:pt>
                  <c:pt idx="26">
                    <c:v>1.0911382319999998</c:v>
                  </c:pt>
                  <c:pt idx="27">
                    <c:v>0.70731147599999999</c:v>
                  </c:pt>
                  <c:pt idx="28">
                    <c:v>0.79539238199999995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7.1599999999999997E-2</c:v>
                </c:pt>
                <c:pt idx="1">
                  <c:v>0.24254000000000001</c:v>
                </c:pt>
                <c:pt idx="2">
                  <c:v>0.34012999999999999</c:v>
                </c:pt>
                <c:pt idx="3">
                  <c:v>1.6311600000000002</c:v>
                </c:pt>
                <c:pt idx="4">
                  <c:v>2.3657499999999998</c:v>
                </c:pt>
                <c:pt idx="5">
                  <c:v>2.0444400000000003</c:v>
                </c:pt>
                <c:pt idx="6">
                  <c:v>0.90664</c:v>
                </c:pt>
                <c:pt idx="7">
                  <c:v>0.10141</c:v>
                </c:pt>
                <c:pt idx="8">
                  <c:v>6.3600000000000002E-3</c:v>
                </c:pt>
                <c:pt idx="10">
                  <c:v>10.544649999999999</c:v>
                </c:pt>
                <c:pt idx="11">
                  <c:v>14.27544</c:v>
                </c:pt>
                <c:pt idx="12">
                  <c:v>16.09919</c:v>
                </c:pt>
                <c:pt idx="13">
                  <c:v>8.22499</c:v>
                </c:pt>
                <c:pt idx="14">
                  <c:v>12.85519</c:v>
                </c:pt>
                <c:pt idx="15">
                  <c:v>7.4560300000000002</c:v>
                </c:pt>
                <c:pt idx="16">
                  <c:v>8.5047199999999989</c:v>
                </c:pt>
                <c:pt idx="17">
                  <c:v>3.2787700000000002</c:v>
                </c:pt>
                <c:pt idx="18">
                  <c:v>2.2577800000000003</c:v>
                </c:pt>
                <c:pt idx="20">
                  <c:v>10.61675</c:v>
                </c:pt>
                <c:pt idx="21">
                  <c:v>14.518879999999999</c:v>
                </c:pt>
                <c:pt idx="22">
                  <c:v>16.440740000000002</c:v>
                </c:pt>
                <c:pt idx="23">
                  <c:v>9.8609299999999998</c:v>
                </c:pt>
                <c:pt idx="24">
                  <c:v>15.229629999999998</c:v>
                </c:pt>
                <c:pt idx="25">
                  <c:v>9.503639999999999</c:v>
                </c:pt>
                <c:pt idx="26">
                  <c:v>9.4144799999999993</c:v>
                </c:pt>
                <c:pt idx="27">
                  <c:v>3.38103</c:v>
                </c:pt>
                <c:pt idx="28">
                  <c:v>2.2641399999999998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927040"/>
        <c:axId val="41928576"/>
      </c:barChart>
      <c:catAx>
        <c:axId val="419270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928576"/>
        <c:crosses val="autoZero"/>
        <c:auto val="1"/>
        <c:lblAlgn val="ctr"/>
        <c:lblOffset val="100"/>
        <c:noMultiLvlLbl val="0"/>
      </c:catAx>
      <c:valAx>
        <c:axId val="419285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9270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0.12490000000000001</c:v>
                </c:pt>
                <c:pt idx="1">
                  <c:v>8.4659999999999999E-2</c:v>
                </c:pt>
                <c:pt idx="2">
                  <c:v>0.72350000000000003</c:v>
                </c:pt>
                <c:pt idx="3">
                  <c:v>8.9459999999999998E-2</c:v>
                </c:pt>
                <c:pt idx="4">
                  <c:v>0.44124999999999998</c:v>
                </c:pt>
                <c:pt idx="5">
                  <c:v>0.59299999999999997</c:v>
                </c:pt>
                <c:pt idx="6">
                  <c:v>0.4551</c:v>
                </c:pt>
                <c:pt idx="7">
                  <c:v>2.2579999999999999E-2</c:v>
                </c:pt>
                <c:pt idx="8">
                  <c:v>0</c:v>
                </c:pt>
                <c:pt idx="10">
                  <c:v>0.20180000000000001</c:v>
                </c:pt>
                <c:pt idx="11">
                  <c:v>0.59736999999999996</c:v>
                </c:pt>
                <c:pt idx="12">
                  <c:v>0.41398000000000001</c:v>
                </c:pt>
                <c:pt idx="13">
                  <c:v>0.44650000000000001</c:v>
                </c:pt>
                <c:pt idx="14">
                  <c:v>0.81984000000000001</c:v>
                </c:pt>
                <c:pt idx="15">
                  <c:v>0.29197000000000001</c:v>
                </c:pt>
                <c:pt idx="16">
                  <c:v>6.3259999999999997E-2</c:v>
                </c:pt>
                <c:pt idx="17">
                  <c:v>4.64E-3</c:v>
                </c:pt>
                <c:pt idx="18">
                  <c:v>0</c:v>
                </c:pt>
                <c:pt idx="20">
                  <c:v>0.32669999999999999</c:v>
                </c:pt>
                <c:pt idx="21">
                  <c:v>0.68201999999999996</c:v>
                </c:pt>
                <c:pt idx="22">
                  <c:v>1.13748</c:v>
                </c:pt>
                <c:pt idx="23">
                  <c:v>0.53595999999999999</c:v>
                </c:pt>
                <c:pt idx="24">
                  <c:v>1.2610899999999998</c:v>
                </c:pt>
                <c:pt idx="25">
                  <c:v>0.88497999999999999</c:v>
                </c:pt>
                <c:pt idx="26">
                  <c:v>0.51836000000000004</c:v>
                </c:pt>
                <c:pt idx="27">
                  <c:v>2.7219999999999998E-2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4.0339439999999997E-2</c:v>
                  </c:pt>
                  <c:pt idx="1">
                    <c:v>0.10079962400000002</c:v>
                  </c:pt>
                  <c:pt idx="2">
                    <c:v>0.14115395</c:v>
                  </c:pt>
                  <c:pt idx="3">
                    <c:v>0.35559288</c:v>
                  </c:pt>
                  <c:pt idx="4">
                    <c:v>0.48213984999999993</c:v>
                  </c:pt>
                  <c:pt idx="5">
                    <c:v>0.38905693200000008</c:v>
                  </c:pt>
                  <c:pt idx="6">
                    <c:v>0.28395964800000001</c:v>
                  </c:pt>
                  <c:pt idx="7">
                    <c:v>6.4953104999999997E-2</c:v>
                  </c:pt>
                  <c:pt idx="8">
                    <c:v>6.5724240000000003E-3</c:v>
                  </c:pt>
                  <c:pt idx="10">
                    <c:v>1.1894365199999999</c:v>
                  </c:pt>
                  <c:pt idx="11">
                    <c:v>1.1834339759999999</c:v>
                  </c:pt>
                  <c:pt idx="12">
                    <c:v>1.329793094</c:v>
                  </c:pt>
                  <c:pt idx="13">
                    <c:v>0.83483648499999996</c:v>
                  </c:pt>
                  <c:pt idx="14">
                    <c:v>1.171107809</c:v>
                  </c:pt>
                  <c:pt idx="15">
                    <c:v>0.94542460399999995</c:v>
                  </c:pt>
                  <c:pt idx="16">
                    <c:v>1.0656414159999998</c:v>
                  </c:pt>
                  <c:pt idx="17">
                    <c:v>0.70395191899999998</c:v>
                  </c:pt>
                  <c:pt idx="18">
                    <c:v>0.79541589400000001</c:v>
                  </c:pt>
                  <c:pt idx="20">
                    <c:v>1.1996927500000001</c:v>
                  </c:pt>
                  <c:pt idx="21">
                    <c:v>1.1890962719999998</c:v>
                  </c:pt>
                  <c:pt idx="22">
                    <c:v>1.3333440139999999</c:v>
                  </c:pt>
                  <c:pt idx="23">
                    <c:v>0.90917774600000001</c:v>
                  </c:pt>
                  <c:pt idx="24">
                    <c:v>1.2427378079999998</c:v>
                  </c:pt>
                  <c:pt idx="25">
                    <c:v>1.0064354759999998</c:v>
                  </c:pt>
                  <c:pt idx="26">
                    <c:v>1.0911382319999998</c:v>
                  </c:pt>
                  <c:pt idx="27">
                    <c:v>0.70731147599999999</c:v>
                  </c:pt>
                  <c:pt idx="28">
                    <c:v>0.79539238199999995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4.0339439999999997E-2</c:v>
                  </c:pt>
                  <c:pt idx="1">
                    <c:v>0.10079962400000002</c:v>
                  </c:pt>
                  <c:pt idx="2">
                    <c:v>0.14115395</c:v>
                  </c:pt>
                  <c:pt idx="3">
                    <c:v>0.35559288</c:v>
                  </c:pt>
                  <c:pt idx="4">
                    <c:v>0.48213984999999993</c:v>
                  </c:pt>
                  <c:pt idx="5">
                    <c:v>0.38905693200000008</c:v>
                  </c:pt>
                  <c:pt idx="6">
                    <c:v>0.28395964800000001</c:v>
                  </c:pt>
                  <c:pt idx="7">
                    <c:v>6.4953104999999997E-2</c:v>
                  </c:pt>
                  <c:pt idx="8">
                    <c:v>6.5724240000000003E-3</c:v>
                  </c:pt>
                  <c:pt idx="10">
                    <c:v>1.1894365199999999</c:v>
                  </c:pt>
                  <c:pt idx="11">
                    <c:v>1.1834339759999999</c:v>
                  </c:pt>
                  <c:pt idx="12">
                    <c:v>1.329793094</c:v>
                  </c:pt>
                  <c:pt idx="13">
                    <c:v>0.83483648499999996</c:v>
                  </c:pt>
                  <c:pt idx="14">
                    <c:v>1.171107809</c:v>
                  </c:pt>
                  <c:pt idx="15">
                    <c:v>0.94542460399999995</c:v>
                  </c:pt>
                  <c:pt idx="16">
                    <c:v>1.0656414159999998</c:v>
                  </c:pt>
                  <c:pt idx="17">
                    <c:v>0.70395191899999998</c:v>
                  </c:pt>
                  <c:pt idx="18">
                    <c:v>0.79541589400000001</c:v>
                  </c:pt>
                  <c:pt idx="20">
                    <c:v>1.1996927500000001</c:v>
                  </c:pt>
                  <c:pt idx="21">
                    <c:v>1.1890962719999998</c:v>
                  </c:pt>
                  <c:pt idx="22">
                    <c:v>1.3333440139999999</c:v>
                  </c:pt>
                  <c:pt idx="23">
                    <c:v>0.90917774600000001</c:v>
                  </c:pt>
                  <c:pt idx="24">
                    <c:v>1.2427378079999998</c:v>
                  </c:pt>
                  <c:pt idx="25">
                    <c:v>1.0064354759999998</c:v>
                  </c:pt>
                  <c:pt idx="26">
                    <c:v>1.0911382319999998</c:v>
                  </c:pt>
                  <c:pt idx="27">
                    <c:v>0.70731147599999999</c:v>
                  </c:pt>
                  <c:pt idx="28">
                    <c:v>0.79539238199999995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7.1599999999999997E-2</c:v>
                </c:pt>
                <c:pt idx="1">
                  <c:v>0.24254000000000001</c:v>
                </c:pt>
                <c:pt idx="2">
                  <c:v>0.34012999999999999</c:v>
                </c:pt>
                <c:pt idx="3">
                  <c:v>1.6311600000000002</c:v>
                </c:pt>
                <c:pt idx="4">
                  <c:v>2.3657499999999998</c:v>
                </c:pt>
                <c:pt idx="5">
                  <c:v>2.0444400000000003</c:v>
                </c:pt>
                <c:pt idx="6">
                  <c:v>0.90664</c:v>
                </c:pt>
                <c:pt idx="7">
                  <c:v>0.10141</c:v>
                </c:pt>
                <c:pt idx="8">
                  <c:v>6.3600000000000002E-3</c:v>
                </c:pt>
                <c:pt idx="10">
                  <c:v>10.544649999999999</c:v>
                </c:pt>
                <c:pt idx="11">
                  <c:v>14.27544</c:v>
                </c:pt>
                <c:pt idx="12">
                  <c:v>16.09919</c:v>
                </c:pt>
                <c:pt idx="13">
                  <c:v>8.22499</c:v>
                </c:pt>
                <c:pt idx="14">
                  <c:v>12.85519</c:v>
                </c:pt>
                <c:pt idx="15">
                  <c:v>7.4560300000000002</c:v>
                </c:pt>
                <c:pt idx="16">
                  <c:v>8.5047199999999989</c:v>
                </c:pt>
                <c:pt idx="17">
                  <c:v>3.2787700000000002</c:v>
                </c:pt>
                <c:pt idx="18">
                  <c:v>2.2577800000000003</c:v>
                </c:pt>
                <c:pt idx="20">
                  <c:v>10.61675</c:v>
                </c:pt>
                <c:pt idx="21">
                  <c:v>14.518879999999999</c:v>
                </c:pt>
                <c:pt idx="22">
                  <c:v>16.440740000000002</c:v>
                </c:pt>
                <c:pt idx="23">
                  <c:v>9.8609299999999998</c:v>
                </c:pt>
                <c:pt idx="24">
                  <c:v>15.229629999999998</c:v>
                </c:pt>
                <c:pt idx="25">
                  <c:v>9.503639999999999</c:v>
                </c:pt>
                <c:pt idx="26">
                  <c:v>9.4144799999999993</c:v>
                </c:pt>
                <c:pt idx="27">
                  <c:v>3.38103</c:v>
                </c:pt>
                <c:pt idx="28">
                  <c:v>2.2641399999999998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730816"/>
        <c:axId val="41731584"/>
      </c:barChart>
      <c:catAx>
        <c:axId val="417308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731584"/>
        <c:crosses val="autoZero"/>
        <c:auto val="1"/>
        <c:lblAlgn val="ctr"/>
        <c:lblOffset val="100"/>
        <c:noMultiLvlLbl val="0"/>
      </c:catAx>
      <c:valAx>
        <c:axId val="417315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73081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86.830274001973166</c:v>
                </c:pt>
                <c:pt idx="1">
                  <c:v>86.336109999999991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12.705300044475891</c:v>
                </c:pt>
                <c:pt idx="1">
                  <c:v>10.2445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856384"/>
        <c:axId val="41862272"/>
      </c:barChart>
      <c:catAx>
        <c:axId val="41856384"/>
        <c:scaling>
          <c:orientation val="maxMin"/>
        </c:scaling>
        <c:delete val="0"/>
        <c:axPos val="l"/>
        <c:majorTickMark val="out"/>
        <c:minorTickMark val="none"/>
        <c:tickLblPos val="nextTo"/>
        <c:crossAx val="41862272"/>
        <c:crosses val="autoZero"/>
        <c:auto val="1"/>
        <c:lblAlgn val="ctr"/>
        <c:lblOffset val="100"/>
        <c:noMultiLvlLbl val="0"/>
      </c:catAx>
      <c:valAx>
        <c:axId val="418622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8563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86.830274001973166</c:v>
                </c:pt>
                <c:pt idx="1">
                  <c:v>86.336109999999991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12.705300044475891</c:v>
                </c:pt>
                <c:pt idx="1">
                  <c:v>10.2445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2224256"/>
        <c:axId val="42242432"/>
      </c:barChart>
      <c:catAx>
        <c:axId val="42224256"/>
        <c:scaling>
          <c:orientation val="maxMin"/>
        </c:scaling>
        <c:delete val="0"/>
        <c:axPos val="l"/>
        <c:majorTickMark val="out"/>
        <c:minorTickMark val="none"/>
        <c:tickLblPos val="nextTo"/>
        <c:crossAx val="42242432"/>
        <c:crosses val="autoZero"/>
        <c:auto val="1"/>
        <c:lblAlgn val="ctr"/>
        <c:lblOffset val="100"/>
        <c:noMultiLvlLbl val="0"/>
      </c:catAx>
      <c:valAx>
        <c:axId val="422424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2242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110.06700000000001</c:v>
                </c:pt>
                <c:pt idx="1">
                  <c:v>807.46100000000001</c:v>
                </c:pt>
                <c:pt idx="2">
                  <c:v>760.37399999999991</c:v>
                </c:pt>
                <c:pt idx="3">
                  <c:v>250.78699999999998</c:v>
                </c:pt>
                <c:pt idx="4">
                  <c:v>487.53100000000001</c:v>
                </c:pt>
                <c:pt idx="5">
                  <c:v>137.79500000000002</c:v>
                </c:pt>
                <c:pt idx="6">
                  <c:v>0</c:v>
                </c:pt>
                <c:pt idx="7">
                  <c:v>844.93799999999999</c:v>
                </c:pt>
                <c:pt idx="8">
                  <c:v>5759.2070000000003</c:v>
                </c:pt>
                <c:pt idx="9">
                  <c:v>1226.729</c:v>
                </c:pt>
                <c:pt idx="10">
                  <c:v>444.13800000000003</c:v>
                </c:pt>
                <c:pt idx="11">
                  <c:v>2146.5530000000003</c:v>
                </c:pt>
                <c:pt idx="12">
                  <c:v>1676.952</c:v>
                </c:pt>
                <c:pt idx="13">
                  <c:v>2619.0640000000003</c:v>
                </c:pt>
                <c:pt idx="14">
                  <c:v>361.209</c:v>
                </c:pt>
                <c:pt idx="15">
                  <c:v>235.001</c:v>
                </c:pt>
                <c:pt idx="16">
                  <c:v>531.53200000000004</c:v>
                </c:pt>
                <c:pt idx="17">
                  <c:v>308.05799999999999</c:v>
                </c:pt>
                <c:pt idx="18">
                  <c:v>1967.6559999999999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589376"/>
        <c:axId val="41587456"/>
      </c:barChart>
      <c:valAx>
        <c:axId val="415874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589376"/>
        <c:crosses val="max"/>
        <c:crossBetween val="between"/>
      </c:valAx>
      <c:catAx>
        <c:axId val="41589376"/>
        <c:scaling>
          <c:orientation val="maxMin"/>
        </c:scaling>
        <c:delete val="0"/>
        <c:axPos val="l"/>
        <c:majorTickMark val="out"/>
        <c:minorTickMark val="none"/>
        <c:tickLblPos val="nextTo"/>
        <c:crossAx val="415874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110.06700000000001</c:v>
                </c:pt>
                <c:pt idx="1">
                  <c:v>807.46100000000001</c:v>
                </c:pt>
                <c:pt idx="2">
                  <c:v>760.37399999999991</c:v>
                </c:pt>
                <c:pt idx="3">
                  <c:v>250.78699999999998</c:v>
                </c:pt>
                <c:pt idx="4">
                  <c:v>487.53100000000001</c:v>
                </c:pt>
                <c:pt idx="5">
                  <c:v>137.79500000000002</c:v>
                </c:pt>
                <c:pt idx="6">
                  <c:v>0</c:v>
                </c:pt>
                <c:pt idx="7">
                  <c:v>844.93799999999999</c:v>
                </c:pt>
                <c:pt idx="8">
                  <c:v>5759.2070000000003</c:v>
                </c:pt>
                <c:pt idx="9">
                  <c:v>1226.729</c:v>
                </c:pt>
                <c:pt idx="10">
                  <c:v>444.13800000000003</c:v>
                </c:pt>
                <c:pt idx="11">
                  <c:v>2146.5530000000003</c:v>
                </c:pt>
                <c:pt idx="12">
                  <c:v>1676.952</c:v>
                </c:pt>
                <c:pt idx="13">
                  <c:v>2619.0640000000003</c:v>
                </c:pt>
                <c:pt idx="14">
                  <c:v>361.209</c:v>
                </c:pt>
                <c:pt idx="15">
                  <c:v>235.001</c:v>
                </c:pt>
                <c:pt idx="16">
                  <c:v>531.53200000000004</c:v>
                </c:pt>
                <c:pt idx="17">
                  <c:v>308.05799999999999</c:v>
                </c:pt>
                <c:pt idx="18">
                  <c:v>1967.6559999999999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414080"/>
        <c:axId val="42407808"/>
      </c:barChart>
      <c:valAx>
        <c:axId val="424078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414080"/>
        <c:crosses val="max"/>
        <c:crossBetween val="between"/>
      </c:valAx>
      <c:catAx>
        <c:axId val="42414080"/>
        <c:scaling>
          <c:orientation val="maxMin"/>
        </c:scaling>
        <c:delete val="0"/>
        <c:axPos val="l"/>
        <c:majorTickMark val="out"/>
        <c:minorTickMark val="none"/>
        <c:tickLblPos val="nextTo"/>
        <c:crossAx val="424078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110.06700000000001</c:v>
                </c:pt>
                <c:pt idx="1">
                  <c:v>807.46100000000001</c:v>
                </c:pt>
                <c:pt idx="2">
                  <c:v>760.37399999999991</c:v>
                </c:pt>
                <c:pt idx="3">
                  <c:v>250.78699999999998</c:v>
                </c:pt>
                <c:pt idx="4">
                  <c:v>487.53100000000001</c:v>
                </c:pt>
                <c:pt idx="5">
                  <c:v>137.79500000000002</c:v>
                </c:pt>
                <c:pt idx="6">
                  <c:v>0</c:v>
                </c:pt>
                <c:pt idx="7">
                  <c:v>844.93799999999999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6438.8950261565169</c:v>
                </c:pt>
                <c:pt idx="1">
                  <c:v>96826.381745583931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110.06700000000001</c:v>
                </c:pt>
                <c:pt idx="1">
                  <c:v>807.46100000000001</c:v>
                </c:pt>
                <c:pt idx="2">
                  <c:v>760.37399999999991</c:v>
                </c:pt>
                <c:pt idx="3">
                  <c:v>250.78699999999998</c:v>
                </c:pt>
                <c:pt idx="4">
                  <c:v>487.53100000000001</c:v>
                </c:pt>
                <c:pt idx="5">
                  <c:v>137.79500000000002</c:v>
                </c:pt>
                <c:pt idx="6">
                  <c:v>0</c:v>
                </c:pt>
                <c:pt idx="7">
                  <c:v>844.93799999999999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5759.2070000000003</c:v>
                </c:pt>
                <c:pt idx="1">
                  <c:v>1226.729</c:v>
                </c:pt>
                <c:pt idx="2">
                  <c:v>444.13800000000003</c:v>
                </c:pt>
                <c:pt idx="3">
                  <c:v>2146.5530000000003</c:v>
                </c:pt>
                <c:pt idx="4">
                  <c:v>1676.952</c:v>
                </c:pt>
                <c:pt idx="5">
                  <c:v>2619.0640000000003</c:v>
                </c:pt>
                <c:pt idx="6">
                  <c:v>361.209</c:v>
                </c:pt>
                <c:pt idx="7">
                  <c:v>235.001</c:v>
                </c:pt>
                <c:pt idx="8">
                  <c:v>531.53200000000004</c:v>
                </c:pt>
                <c:pt idx="9">
                  <c:v>308.05799999999999</c:v>
                </c:pt>
                <c:pt idx="10">
                  <c:v>1967.6559999999999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5759.2070000000003</c:v>
                </c:pt>
                <c:pt idx="1">
                  <c:v>1226.729</c:v>
                </c:pt>
                <c:pt idx="2">
                  <c:v>444.13800000000003</c:v>
                </c:pt>
                <c:pt idx="3">
                  <c:v>2146.5530000000003</c:v>
                </c:pt>
                <c:pt idx="4">
                  <c:v>1676.952</c:v>
                </c:pt>
                <c:pt idx="5">
                  <c:v>2619.0640000000003</c:v>
                </c:pt>
                <c:pt idx="6">
                  <c:v>361.209</c:v>
                </c:pt>
                <c:pt idx="7">
                  <c:v>235.001</c:v>
                </c:pt>
                <c:pt idx="8">
                  <c:v>531.53200000000004</c:v>
                </c:pt>
                <c:pt idx="9">
                  <c:v>308.05799999999999</c:v>
                </c:pt>
                <c:pt idx="10">
                  <c:v>1967.6559999999999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1.4E-2</c:v>
                </c:pt>
                <c:pt idx="1">
                  <c:v>27.884</c:v>
                </c:pt>
                <c:pt idx="2">
                  <c:v>79.905000000000001</c:v>
                </c:pt>
                <c:pt idx="3">
                  <c:v>321.85599999999999</c:v>
                </c:pt>
                <c:pt idx="4">
                  <c:v>90.191999999999993</c:v>
                </c:pt>
                <c:pt idx="5">
                  <c:v>15.558</c:v>
                </c:pt>
                <c:pt idx="6">
                  <c:v>0.94599999999999995</c:v>
                </c:pt>
                <c:pt idx="8">
                  <c:v>0</c:v>
                </c:pt>
                <c:pt idx="9">
                  <c:v>6.0609999999999999</c:v>
                </c:pt>
                <c:pt idx="10">
                  <c:v>13.456</c:v>
                </c:pt>
                <c:pt idx="11">
                  <c:v>144.15100000000001</c:v>
                </c:pt>
                <c:pt idx="12">
                  <c:v>129.077</c:v>
                </c:pt>
                <c:pt idx="13">
                  <c:v>25.949000000000002</c:v>
                </c:pt>
                <c:pt idx="14">
                  <c:v>39.316000000000003</c:v>
                </c:pt>
                <c:pt idx="16">
                  <c:v>1.4E-2</c:v>
                </c:pt>
                <c:pt idx="17">
                  <c:v>33.945</c:v>
                </c:pt>
                <c:pt idx="18">
                  <c:v>93.36</c:v>
                </c:pt>
                <c:pt idx="19">
                  <c:v>466.00599999999997</c:v>
                </c:pt>
                <c:pt idx="20">
                  <c:v>219.26900000000001</c:v>
                </c:pt>
                <c:pt idx="21">
                  <c:v>41.506999999999998</c:v>
                </c:pt>
                <c:pt idx="22">
                  <c:v>40.262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4.0339439999999997E-2</c:v>
                  </c:pt>
                  <c:pt idx="1">
                    <c:v>5.6181600000000005E-2</c:v>
                  </c:pt>
                  <c:pt idx="2">
                    <c:v>0.44869633985992702</c:v>
                  </c:pt>
                  <c:pt idx="3">
                    <c:v>0.57770646915663115</c:v>
                  </c:pt>
                  <c:pt idx="4">
                    <c:v>0.28398273900000004</c:v>
                  </c:pt>
                  <c:pt idx="5">
                    <c:v>0.116730397</c:v>
                  </c:pt>
                  <c:pt idx="6">
                    <c:v>8.2947039422599345E-2</c:v>
                  </c:pt>
                  <c:pt idx="8">
                    <c:v>1.079303052</c:v>
                  </c:pt>
                  <c:pt idx="9">
                    <c:v>0.90456071300000007</c:v>
                  </c:pt>
                  <c:pt idx="10">
                    <c:v>1.8422487919219797</c:v>
                  </c:pt>
                  <c:pt idx="11">
                    <c:v>1.4088794245186216</c:v>
                  </c:pt>
                  <c:pt idx="12">
                    <c:v>1.2445209070000001</c:v>
                  </c:pt>
                  <c:pt idx="13">
                    <c:v>0.91796333200000002</c:v>
                  </c:pt>
                  <c:pt idx="14">
                    <c:v>0.89919945854539518</c:v>
                  </c:pt>
                  <c:pt idx="16">
                    <c:v>1.0889500320000003</c:v>
                  </c:pt>
                  <c:pt idx="17">
                    <c:v>0.90772499999999989</c:v>
                  </c:pt>
                  <c:pt idx="18">
                    <c:v>1.9077576058705483</c:v>
                  </c:pt>
                  <c:pt idx="19">
                    <c:v>1.5578411671441978</c:v>
                  </c:pt>
                  <c:pt idx="20">
                    <c:v>1.269593376</c:v>
                  </c:pt>
                  <c:pt idx="21">
                    <c:v>0.92362274900000008</c:v>
                  </c:pt>
                  <c:pt idx="22">
                    <c:v>0.90323259964479818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4.0339439999999997E-2</c:v>
                  </c:pt>
                  <c:pt idx="1">
                    <c:v>5.6181600000000005E-2</c:v>
                  </c:pt>
                  <c:pt idx="2">
                    <c:v>0.44869633985992702</c:v>
                  </c:pt>
                  <c:pt idx="3">
                    <c:v>0.57770646915663115</c:v>
                  </c:pt>
                  <c:pt idx="4">
                    <c:v>0.28398273900000004</c:v>
                  </c:pt>
                  <c:pt idx="5">
                    <c:v>0.116730397</c:v>
                  </c:pt>
                  <c:pt idx="6">
                    <c:v>8.2947039422599345E-2</c:v>
                  </c:pt>
                  <c:pt idx="8">
                    <c:v>1.079303052</c:v>
                  </c:pt>
                  <c:pt idx="9">
                    <c:v>0.90456071300000007</c:v>
                  </c:pt>
                  <c:pt idx="10">
                    <c:v>1.8422487919219797</c:v>
                  </c:pt>
                  <c:pt idx="11">
                    <c:v>1.4088794245186216</c:v>
                  </c:pt>
                  <c:pt idx="12">
                    <c:v>1.2445209070000001</c:v>
                  </c:pt>
                  <c:pt idx="13">
                    <c:v>0.91796333200000002</c:v>
                  </c:pt>
                  <c:pt idx="14">
                    <c:v>0.89919945854539518</c:v>
                  </c:pt>
                  <c:pt idx="16">
                    <c:v>1.0889500320000003</c:v>
                  </c:pt>
                  <c:pt idx="17">
                    <c:v>0.90772499999999989</c:v>
                  </c:pt>
                  <c:pt idx="18">
                    <c:v>1.9077576058705483</c:v>
                  </c:pt>
                  <c:pt idx="19">
                    <c:v>1.5578411671441978</c:v>
                  </c:pt>
                  <c:pt idx="20">
                    <c:v>1.269593376</c:v>
                  </c:pt>
                  <c:pt idx="21">
                    <c:v>0.92362274900000008</c:v>
                  </c:pt>
                  <c:pt idx="22">
                    <c:v>0.90323259964479818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7.1599999999999997E-2</c:v>
                </c:pt>
                <c:pt idx="1">
                  <c:v>0.12240000000000001</c:v>
                </c:pt>
                <c:pt idx="2">
                  <c:v>2.74533</c:v>
                </c:pt>
                <c:pt idx="3">
                  <c:v>3.61117</c:v>
                </c:pt>
                <c:pt idx="4">
                  <c:v>0.85357000000000005</c:v>
                </c:pt>
                <c:pt idx="5">
                  <c:v>0.16513</c:v>
                </c:pt>
                <c:pt idx="6">
                  <c:v>0.14082999999999998</c:v>
                </c:pt>
                <c:pt idx="8">
                  <c:v>8.0665399999999998</c:v>
                </c:pt>
                <c:pt idx="9">
                  <c:v>7.1393900000000006</c:v>
                </c:pt>
                <c:pt idx="10">
                  <c:v>30.136610000000001</c:v>
                </c:pt>
                <c:pt idx="11">
                  <c:v>16.97861</c:v>
                </c:pt>
                <c:pt idx="12">
                  <c:v>10.646030000000001</c:v>
                </c:pt>
                <c:pt idx="13">
                  <c:v>6.0872900000000003</c:v>
                </c:pt>
                <c:pt idx="14">
                  <c:v>4.4422999999999995</c:v>
                </c:pt>
                <c:pt idx="16">
                  <c:v>8.1386400000000005</c:v>
                </c:pt>
                <c:pt idx="17">
                  <c:v>7.2618</c:v>
                </c:pt>
                <c:pt idx="18">
                  <c:v>32.889679999999998</c:v>
                </c:pt>
                <c:pt idx="19">
                  <c:v>20.602349999999998</c:v>
                </c:pt>
                <c:pt idx="20">
                  <c:v>11.49994</c:v>
                </c:pt>
                <c:pt idx="21">
                  <c:v>6.2533700000000003</c:v>
                </c:pt>
                <c:pt idx="22">
                  <c:v>4.5844400000000007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519360"/>
        <c:axId val="41521152"/>
      </c:barChart>
      <c:catAx>
        <c:axId val="41519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521152"/>
        <c:crosses val="autoZero"/>
        <c:auto val="1"/>
        <c:lblAlgn val="ctr"/>
        <c:lblOffset val="100"/>
        <c:noMultiLvlLbl val="0"/>
      </c:catAx>
      <c:valAx>
        <c:axId val="415211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5193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1.4E-2</c:v>
                </c:pt>
                <c:pt idx="1">
                  <c:v>27.884</c:v>
                </c:pt>
                <c:pt idx="2">
                  <c:v>79.905000000000001</c:v>
                </c:pt>
                <c:pt idx="3">
                  <c:v>321.85599999999999</c:v>
                </c:pt>
                <c:pt idx="4">
                  <c:v>90.191999999999993</c:v>
                </c:pt>
                <c:pt idx="5">
                  <c:v>15.558</c:v>
                </c:pt>
                <c:pt idx="6">
                  <c:v>0.94599999999999995</c:v>
                </c:pt>
                <c:pt idx="8">
                  <c:v>0</c:v>
                </c:pt>
                <c:pt idx="9">
                  <c:v>6.0609999999999999</c:v>
                </c:pt>
                <c:pt idx="10">
                  <c:v>13.456</c:v>
                </c:pt>
                <c:pt idx="11">
                  <c:v>144.15100000000001</c:v>
                </c:pt>
                <c:pt idx="12">
                  <c:v>129.077</c:v>
                </c:pt>
                <c:pt idx="13">
                  <c:v>25.949000000000002</c:v>
                </c:pt>
                <c:pt idx="14">
                  <c:v>39.316000000000003</c:v>
                </c:pt>
                <c:pt idx="16">
                  <c:v>1.4E-2</c:v>
                </c:pt>
                <c:pt idx="17">
                  <c:v>33.945</c:v>
                </c:pt>
                <c:pt idx="18">
                  <c:v>93.36</c:v>
                </c:pt>
                <c:pt idx="19">
                  <c:v>466.00599999999997</c:v>
                </c:pt>
                <c:pt idx="20">
                  <c:v>219.26900000000001</c:v>
                </c:pt>
                <c:pt idx="21">
                  <c:v>41.506999999999998</c:v>
                </c:pt>
                <c:pt idx="22">
                  <c:v>40.262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4.0339439999999997E-2</c:v>
                  </c:pt>
                  <c:pt idx="1">
                    <c:v>5.6181600000000005E-2</c:v>
                  </c:pt>
                  <c:pt idx="2">
                    <c:v>0.44869633985992702</c:v>
                  </c:pt>
                  <c:pt idx="3">
                    <c:v>0.57770646915663115</c:v>
                  </c:pt>
                  <c:pt idx="4">
                    <c:v>0.28398273900000004</c:v>
                  </c:pt>
                  <c:pt idx="5">
                    <c:v>0.116730397</c:v>
                  </c:pt>
                  <c:pt idx="6">
                    <c:v>8.2947039422599345E-2</c:v>
                  </c:pt>
                  <c:pt idx="8">
                    <c:v>1.079303052</c:v>
                  </c:pt>
                  <c:pt idx="9">
                    <c:v>0.90456071300000007</c:v>
                  </c:pt>
                  <c:pt idx="10">
                    <c:v>1.8422487919219797</c:v>
                  </c:pt>
                  <c:pt idx="11">
                    <c:v>1.4088794245186216</c:v>
                  </c:pt>
                  <c:pt idx="12">
                    <c:v>1.2445209070000001</c:v>
                  </c:pt>
                  <c:pt idx="13">
                    <c:v>0.91796333200000002</c:v>
                  </c:pt>
                  <c:pt idx="14">
                    <c:v>0.89919945854539518</c:v>
                  </c:pt>
                  <c:pt idx="16">
                    <c:v>1.0889500320000003</c:v>
                  </c:pt>
                  <c:pt idx="17">
                    <c:v>0.90772499999999989</c:v>
                  </c:pt>
                  <c:pt idx="18">
                    <c:v>1.9077576058705483</c:v>
                  </c:pt>
                  <c:pt idx="19">
                    <c:v>1.5578411671441978</c:v>
                  </c:pt>
                  <c:pt idx="20">
                    <c:v>1.269593376</c:v>
                  </c:pt>
                  <c:pt idx="21">
                    <c:v>0.92362274900000008</c:v>
                  </c:pt>
                  <c:pt idx="22">
                    <c:v>0.90323259964479818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4.0339439999999997E-2</c:v>
                  </c:pt>
                  <c:pt idx="1">
                    <c:v>5.6181600000000005E-2</c:v>
                  </c:pt>
                  <c:pt idx="2">
                    <c:v>0.44869633985992702</c:v>
                  </c:pt>
                  <c:pt idx="3">
                    <c:v>0.57770646915663115</c:v>
                  </c:pt>
                  <c:pt idx="4">
                    <c:v>0.28398273900000004</c:v>
                  </c:pt>
                  <c:pt idx="5">
                    <c:v>0.116730397</c:v>
                  </c:pt>
                  <c:pt idx="6">
                    <c:v>8.2947039422599345E-2</c:v>
                  </c:pt>
                  <c:pt idx="8">
                    <c:v>1.079303052</c:v>
                  </c:pt>
                  <c:pt idx="9">
                    <c:v>0.90456071300000007</c:v>
                  </c:pt>
                  <c:pt idx="10">
                    <c:v>1.8422487919219797</c:v>
                  </c:pt>
                  <c:pt idx="11">
                    <c:v>1.4088794245186216</c:v>
                  </c:pt>
                  <c:pt idx="12">
                    <c:v>1.2445209070000001</c:v>
                  </c:pt>
                  <c:pt idx="13">
                    <c:v>0.91796333200000002</c:v>
                  </c:pt>
                  <c:pt idx="14">
                    <c:v>0.89919945854539518</c:v>
                  </c:pt>
                  <c:pt idx="16">
                    <c:v>1.0889500320000003</c:v>
                  </c:pt>
                  <c:pt idx="17">
                    <c:v>0.90772499999999989</c:v>
                  </c:pt>
                  <c:pt idx="18">
                    <c:v>1.9077576058705483</c:v>
                  </c:pt>
                  <c:pt idx="19">
                    <c:v>1.5578411671441978</c:v>
                  </c:pt>
                  <c:pt idx="20">
                    <c:v>1.269593376</c:v>
                  </c:pt>
                  <c:pt idx="21">
                    <c:v>0.92362274900000008</c:v>
                  </c:pt>
                  <c:pt idx="22">
                    <c:v>0.90323259964479818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7.1599999999999997E-2</c:v>
                </c:pt>
                <c:pt idx="1">
                  <c:v>0.12240000000000001</c:v>
                </c:pt>
                <c:pt idx="2">
                  <c:v>2.74533</c:v>
                </c:pt>
                <c:pt idx="3">
                  <c:v>3.61117</c:v>
                </c:pt>
                <c:pt idx="4">
                  <c:v>0.85357000000000005</c:v>
                </c:pt>
                <c:pt idx="5">
                  <c:v>0.16513</c:v>
                </c:pt>
                <c:pt idx="6">
                  <c:v>0.14082999999999998</c:v>
                </c:pt>
                <c:pt idx="8">
                  <c:v>8.0665399999999998</c:v>
                </c:pt>
                <c:pt idx="9">
                  <c:v>7.1393900000000006</c:v>
                </c:pt>
                <c:pt idx="10">
                  <c:v>30.136610000000001</c:v>
                </c:pt>
                <c:pt idx="11">
                  <c:v>16.97861</c:v>
                </c:pt>
                <c:pt idx="12">
                  <c:v>10.646030000000001</c:v>
                </c:pt>
                <c:pt idx="13">
                  <c:v>6.0872900000000003</c:v>
                </c:pt>
                <c:pt idx="14">
                  <c:v>4.4422999999999995</c:v>
                </c:pt>
                <c:pt idx="16">
                  <c:v>8.1386400000000005</c:v>
                </c:pt>
                <c:pt idx="17">
                  <c:v>7.2618</c:v>
                </c:pt>
                <c:pt idx="18">
                  <c:v>32.889679999999998</c:v>
                </c:pt>
                <c:pt idx="19">
                  <c:v>20.602349999999998</c:v>
                </c:pt>
                <c:pt idx="20">
                  <c:v>11.49994</c:v>
                </c:pt>
                <c:pt idx="21">
                  <c:v>6.2533700000000003</c:v>
                </c:pt>
                <c:pt idx="22">
                  <c:v>4.5844400000000007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776448"/>
        <c:axId val="42777984"/>
      </c:barChart>
      <c:catAx>
        <c:axId val="42776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777984"/>
        <c:crosses val="autoZero"/>
        <c:auto val="1"/>
        <c:lblAlgn val="ctr"/>
        <c:lblOffset val="100"/>
        <c:noMultiLvlLbl val="0"/>
      </c:catAx>
      <c:valAx>
        <c:axId val="42777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7764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1E-3</c:v>
                </c:pt>
                <c:pt idx="1">
                  <c:v>1.9810000000000001</c:v>
                </c:pt>
                <c:pt idx="2">
                  <c:v>74.631</c:v>
                </c:pt>
                <c:pt idx="3">
                  <c:v>14.477</c:v>
                </c:pt>
                <c:pt idx="4">
                  <c:v>111.767</c:v>
                </c:pt>
                <c:pt idx="5">
                  <c:v>176.02199999999999</c:v>
                </c:pt>
                <c:pt idx="6">
                  <c:v>148.63800000000001</c:v>
                </c:pt>
                <c:pt idx="7">
                  <c:v>8.8379999999999992</c:v>
                </c:pt>
                <c:pt idx="8">
                  <c:v>0</c:v>
                </c:pt>
                <c:pt idx="10">
                  <c:v>1.22</c:v>
                </c:pt>
                <c:pt idx="11">
                  <c:v>14.077999999999999</c:v>
                </c:pt>
                <c:pt idx="12">
                  <c:v>57.731999999999999</c:v>
                </c:pt>
                <c:pt idx="13">
                  <c:v>67.018000000000001</c:v>
                </c:pt>
                <c:pt idx="14">
                  <c:v>142.959</c:v>
                </c:pt>
                <c:pt idx="15">
                  <c:v>62.037999999999997</c:v>
                </c:pt>
                <c:pt idx="16">
                  <c:v>12.349</c:v>
                </c:pt>
                <c:pt idx="17">
                  <c:v>0.61399999999999999</c:v>
                </c:pt>
                <c:pt idx="18">
                  <c:v>0</c:v>
                </c:pt>
                <c:pt idx="20">
                  <c:v>1.2210000000000001</c:v>
                </c:pt>
                <c:pt idx="21">
                  <c:v>16.059000000000001</c:v>
                </c:pt>
                <c:pt idx="22">
                  <c:v>132.363</c:v>
                </c:pt>
                <c:pt idx="23">
                  <c:v>81.495000000000005</c:v>
                </c:pt>
                <c:pt idx="24">
                  <c:v>254.726</c:v>
                </c:pt>
                <c:pt idx="25">
                  <c:v>238.06</c:v>
                </c:pt>
                <c:pt idx="26">
                  <c:v>160.98699999999999</c:v>
                </c:pt>
                <c:pt idx="27">
                  <c:v>9.452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4.0339439999999997E-2</c:v>
                  </c:pt>
                  <c:pt idx="1">
                    <c:v>0.10079962400000002</c:v>
                  </c:pt>
                  <c:pt idx="2">
                    <c:v>0.14115395</c:v>
                  </c:pt>
                  <c:pt idx="3">
                    <c:v>0.35559288</c:v>
                  </c:pt>
                  <c:pt idx="4">
                    <c:v>0.48213984999999993</c:v>
                  </c:pt>
                  <c:pt idx="5">
                    <c:v>0.38905693200000008</c:v>
                  </c:pt>
                  <c:pt idx="6">
                    <c:v>0.28395964800000001</c:v>
                  </c:pt>
                  <c:pt idx="7">
                    <c:v>6.4953104999999997E-2</c:v>
                  </c:pt>
                  <c:pt idx="8">
                    <c:v>6.5724240000000003E-3</c:v>
                  </c:pt>
                  <c:pt idx="10">
                    <c:v>1.1894365199999999</c:v>
                  </c:pt>
                  <c:pt idx="11">
                    <c:v>1.1834339759999999</c:v>
                  </c:pt>
                  <c:pt idx="12">
                    <c:v>1.329793094</c:v>
                  </c:pt>
                  <c:pt idx="13">
                    <c:v>0.83483648499999996</c:v>
                  </c:pt>
                  <c:pt idx="14">
                    <c:v>1.171107809</c:v>
                  </c:pt>
                  <c:pt idx="15">
                    <c:v>0.94542460399999995</c:v>
                  </c:pt>
                  <c:pt idx="16">
                    <c:v>1.0656414159999998</c:v>
                  </c:pt>
                  <c:pt idx="17">
                    <c:v>0.70395191899999998</c:v>
                  </c:pt>
                  <c:pt idx="18">
                    <c:v>0.79541589400000001</c:v>
                  </c:pt>
                  <c:pt idx="20">
                    <c:v>1.1996927500000001</c:v>
                  </c:pt>
                  <c:pt idx="21">
                    <c:v>1.1890962719999998</c:v>
                  </c:pt>
                  <c:pt idx="22">
                    <c:v>1.3333440139999999</c:v>
                  </c:pt>
                  <c:pt idx="23">
                    <c:v>0.90917774600000001</c:v>
                  </c:pt>
                  <c:pt idx="24">
                    <c:v>1.2427378079999998</c:v>
                  </c:pt>
                  <c:pt idx="25">
                    <c:v>1.0064354759999998</c:v>
                  </c:pt>
                  <c:pt idx="26">
                    <c:v>1.0911382319999998</c:v>
                  </c:pt>
                  <c:pt idx="27">
                    <c:v>0.70731147599999999</c:v>
                  </c:pt>
                  <c:pt idx="28">
                    <c:v>0.79539238199999995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4.0339439999999997E-2</c:v>
                  </c:pt>
                  <c:pt idx="1">
                    <c:v>0.10079962400000002</c:v>
                  </c:pt>
                  <c:pt idx="2">
                    <c:v>0.14115395</c:v>
                  </c:pt>
                  <c:pt idx="3">
                    <c:v>0.35559288</c:v>
                  </c:pt>
                  <c:pt idx="4">
                    <c:v>0.48213984999999993</c:v>
                  </c:pt>
                  <c:pt idx="5">
                    <c:v>0.38905693200000008</c:v>
                  </c:pt>
                  <c:pt idx="6">
                    <c:v>0.28395964800000001</c:v>
                  </c:pt>
                  <c:pt idx="7">
                    <c:v>6.4953104999999997E-2</c:v>
                  </c:pt>
                  <c:pt idx="8">
                    <c:v>6.5724240000000003E-3</c:v>
                  </c:pt>
                  <c:pt idx="10">
                    <c:v>1.1894365199999999</c:v>
                  </c:pt>
                  <c:pt idx="11">
                    <c:v>1.1834339759999999</c:v>
                  </c:pt>
                  <c:pt idx="12">
                    <c:v>1.329793094</c:v>
                  </c:pt>
                  <c:pt idx="13">
                    <c:v>0.83483648499999996</c:v>
                  </c:pt>
                  <c:pt idx="14">
                    <c:v>1.171107809</c:v>
                  </c:pt>
                  <c:pt idx="15">
                    <c:v>0.94542460399999995</c:v>
                  </c:pt>
                  <c:pt idx="16">
                    <c:v>1.0656414159999998</c:v>
                  </c:pt>
                  <c:pt idx="17">
                    <c:v>0.70395191899999998</c:v>
                  </c:pt>
                  <c:pt idx="18">
                    <c:v>0.79541589400000001</c:v>
                  </c:pt>
                  <c:pt idx="20">
                    <c:v>1.1996927500000001</c:v>
                  </c:pt>
                  <c:pt idx="21">
                    <c:v>1.1890962719999998</c:v>
                  </c:pt>
                  <c:pt idx="22">
                    <c:v>1.3333440139999999</c:v>
                  </c:pt>
                  <c:pt idx="23">
                    <c:v>0.90917774600000001</c:v>
                  </c:pt>
                  <c:pt idx="24">
                    <c:v>1.2427378079999998</c:v>
                  </c:pt>
                  <c:pt idx="25">
                    <c:v>1.0064354759999998</c:v>
                  </c:pt>
                  <c:pt idx="26">
                    <c:v>1.0911382319999998</c:v>
                  </c:pt>
                  <c:pt idx="27">
                    <c:v>0.70731147599999999</c:v>
                  </c:pt>
                  <c:pt idx="28">
                    <c:v>0.79539238199999995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7.1599999999999997E-2</c:v>
                </c:pt>
                <c:pt idx="1">
                  <c:v>0.24254000000000001</c:v>
                </c:pt>
                <c:pt idx="2">
                  <c:v>0.34012999999999999</c:v>
                </c:pt>
                <c:pt idx="3">
                  <c:v>1.6311600000000002</c:v>
                </c:pt>
                <c:pt idx="4">
                  <c:v>2.3657499999999998</c:v>
                </c:pt>
                <c:pt idx="5">
                  <c:v>2.0444400000000003</c:v>
                </c:pt>
                <c:pt idx="6">
                  <c:v>0.90664</c:v>
                </c:pt>
                <c:pt idx="7">
                  <c:v>0.10141</c:v>
                </c:pt>
                <c:pt idx="8">
                  <c:v>6.3600000000000002E-3</c:v>
                </c:pt>
                <c:pt idx="10">
                  <c:v>10.544649999999999</c:v>
                </c:pt>
                <c:pt idx="11">
                  <c:v>14.27544</c:v>
                </c:pt>
                <c:pt idx="12">
                  <c:v>16.09919</c:v>
                </c:pt>
                <c:pt idx="13">
                  <c:v>8.22499</c:v>
                </c:pt>
                <c:pt idx="14">
                  <c:v>12.85519</c:v>
                </c:pt>
                <c:pt idx="15">
                  <c:v>7.4560300000000002</c:v>
                </c:pt>
                <c:pt idx="16">
                  <c:v>8.5047199999999989</c:v>
                </c:pt>
                <c:pt idx="17">
                  <c:v>3.2787700000000002</c:v>
                </c:pt>
                <c:pt idx="18">
                  <c:v>2.2577800000000003</c:v>
                </c:pt>
                <c:pt idx="20">
                  <c:v>10.61675</c:v>
                </c:pt>
                <c:pt idx="21">
                  <c:v>14.518879999999999</c:v>
                </c:pt>
                <c:pt idx="22">
                  <c:v>16.440740000000002</c:v>
                </c:pt>
                <c:pt idx="23">
                  <c:v>9.8609299999999998</c:v>
                </c:pt>
                <c:pt idx="24">
                  <c:v>15.229629999999998</c:v>
                </c:pt>
                <c:pt idx="25">
                  <c:v>9.503639999999999</c:v>
                </c:pt>
                <c:pt idx="26">
                  <c:v>9.4144799999999993</c:v>
                </c:pt>
                <c:pt idx="27">
                  <c:v>3.38103</c:v>
                </c:pt>
                <c:pt idx="28">
                  <c:v>2.2641399999999998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479424"/>
        <c:axId val="43480960"/>
      </c:barChart>
      <c:catAx>
        <c:axId val="43479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480960"/>
        <c:crosses val="autoZero"/>
        <c:auto val="1"/>
        <c:lblAlgn val="ctr"/>
        <c:lblOffset val="100"/>
        <c:noMultiLvlLbl val="0"/>
      </c:catAx>
      <c:valAx>
        <c:axId val="434809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4794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653835712576113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1E-3</c:v>
                </c:pt>
                <c:pt idx="1">
                  <c:v>1.9810000000000001</c:v>
                </c:pt>
                <c:pt idx="2">
                  <c:v>74.631</c:v>
                </c:pt>
                <c:pt idx="3">
                  <c:v>14.477</c:v>
                </c:pt>
                <c:pt idx="4">
                  <c:v>111.767</c:v>
                </c:pt>
                <c:pt idx="5">
                  <c:v>176.02199999999999</c:v>
                </c:pt>
                <c:pt idx="6">
                  <c:v>148.63800000000001</c:v>
                </c:pt>
                <c:pt idx="7">
                  <c:v>8.8379999999999992</c:v>
                </c:pt>
                <c:pt idx="8">
                  <c:v>0</c:v>
                </c:pt>
                <c:pt idx="10">
                  <c:v>1.22</c:v>
                </c:pt>
                <c:pt idx="11">
                  <c:v>14.077999999999999</c:v>
                </c:pt>
                <c:pt idx="12">
                  <c:v>57.731999999999999</c:v>
                </c:pt>
                <c:pt idx="13">
                  <c:v>67.018000000000001</c:v>
                </c:pt>
                <c:pt idx="14">
                  <c:v>142.959</c:v>
                </c:pt>
                <c:pt idx="15">
                  <c:v>62.037999999999997</c:v>
                </c:pt>
                <c:pt idx="16">
                  <c:v>12.349</c:v>
                </c:pt>
                <c:pt idx="17">
                  <c:v>0.61399999999999999</c:v>
                </c:pt>
                <c:pt idx="18">
                  <c:v>0</c:v>
                </c:pt>
                <c:pt idx="20">
                  <c:v>1.2210000000000001</c:v>
                </c:pt>
                <c:pt idx="21">
                  <c:v>16.059000000000001</c:v>
                </c:pt>
                <c:pt idx="22">
                  <c:v>132.363</c:v>
                </c:pt>
                <c:pt idx="23">
                  <c:v>81.495000000000005</c:v>
                </c:pt>
                <c:pt idx="24">
                  <c:v>254.726</c:v>
                </c:pt>
                <c:pt idx="25">
                  <c:v>238.06</c:v>
                </c:pt>
                <c:pt idx="26">
                  <c:v>160.98699999999999</c:v>
                </c:pt>
                <c:pt idx="27">
                  <c:v>9.452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4.0339439999999997E-2</c:v>
                  </c:pt>
                  <c:pt idx="1">
                    <c:v>0.10079962400000002</c:v>
                  </c:pt>
                  <c:pt idx="2">
                    <c:v>0.14115395</c:v>
                  </c:pt>
                  <c:pt idx="3">
                    <c:v>0.35559288</c:v>
                  </c:pt>
                  <c:pt idx="4">
                    <c:v>0.48213984999999993</c:v>
                  </c:pt>
                  <c:pt idx="5">
                    <c:v>0.38905693200000008</c:v>
                  </c:pt>
                  <c:pt idx="6">
                    <c:v>0.28395964800000001</c:v>
                  </c:pt>
                  <c:pt idx="7">
                    <c:v>6.4953104999999997E-2</c:v>
                  </c:pt>
                  <c:pt idx="8">
                    <c:v>6.5724240000000003E-3</c:v>
                  </c:pt>
                  <c:pt idx="10">
                    <c:v>1.1894365199999999</c:v>
                  </c:pt>
                  <c:pt idx="11">
                    <c:v>1.1834339759999999</c:v>
                  </c:pt>
                  <c:pt idx="12">
                    <c:v>1.329793094</c:v>
                  </c:pt>
                  <c:pt idx="13">
                    <c:v>0.83483648499999996</c:v>
                  </c:pt>
                  <c:pt idx="14">
                    <c:v>1.171107809</c:v>
                  </c:pt>
                  <c:pt idx="15">
                    <c:v>0.94542460399999995</c:v>
                  </c:pt>
                  <c:pt idx="16">
                    <c:v>1.0656414159999998</c:v>
                  </c:pt>
                  <c:pt idx="17">
                    <c:v>0.70395191899999998</c:v>
                  </c:pt>
                  <c:pt idx="18">
                    <c:v>0.79541589400000001</c:v>
                  </c:pt>
                  <c:pt idx="20">
                    <c:v>1.1996927500000001</c:v>
                  </c:pt>
                  <c:pt idx="21">
                    <c:v>1.1890962719999998</c:v>
                  </c:pt>
                  <c:pt idx="22">
                    <c:v>1.3333440139999999</c:v>
                  </c:pt>
                  <c:pt idx="23">
                    <c:v>0.90917774600000001</c:v>
                  </c:pt>
                  <c:pt idx="24">
                    <c:v>1.2427378079999998</c:v>
                  </c:pt>
                  <c:pt idx="25">
                    <c:v>1.0064354759999998</c:v>
                  </c:pt>
                  <c:pt idx="26">
                    <c:v>1.0911382319999998</c:v>
                  </c:pt>
                  <c:pt idx="27">
                    <c:v>0.70731147599999999</c:v>
                  </c:pt>
                  <c:pt idx="28">
                    <c:v>0.79539238199999995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4.0339439999999997E-2</c:v>
                  </c:pt>
                  <c:pt idx="1">
                    <c:v>0.10079962400000002</c:v>
                  </c:pt>
                  <c:pt idx="2">
                    <c:v>0.14115395</c:v>
                  </c:pt>
                  <c:pt idx="3">
                    <c:v>0.35559288</c:v>
                  </c:pt>
                  <c:pt idx="4">
                    <c:v>0.48213984999999993</c:v>
                  </c:pt>
                  <c:pt idx="5">
                    <c:v>0.38905693200000008</c:v>
                  </c:pt>
                  <c:pt idx="6">
                    <c:v>0.28395964800000001</c:v>
                  </c:pt>
                  <c:pt idx="7">
                    <c:v>6.4953104999999997E-2</c:v>
                  </c:pt>
                  <c:pt idx="8">
                    <c:v>6.5724240000000003E-3</c:v>
                  </c:pt>
                  <c:pt idx="10">
                    <c:v>1.1894365199999999</c:v>
                  </c:pt>
                  <c:pt idx="11">
                    <c:v>1.1834339759999999</c:v>
                  </c:pt>
                  <c:pt idx="12">
                    <c:v>1.329793094</c:v>
                  </c:pt>
                  <c:pt idx="13">
                    <c:v>0.83483648499999996</c:v>
                  </c:pt>
                  <c:pt idx="14">
                    <c:v>1.171107809</c:v>
                  </c:pt>
                  <c:pt idx="15">
                    <c:v>0.94542460399999995</c:v>
                  </c:pt>
                  <c:pt idx="16">
                    <c:v>1.0656414159999998</c:v>
                  </c:pt>
                  <c:pt idx="17">
                    <c:v>0.70395191899999998</c:v>
                  </c:pt>
                  <c:pt idx="18">
                    <c:v>0.79541589400000001</c:v>
                  </c:pt>
                  <c:pt idx="20">
                    <c:v>1.1996927500000001</c:v>
                  </c:pt>
                  <c:pt idx="21">
                    <c:v>1.1890962719999998</c:v>
                  </c:pt>
                  <c:pt idx="22">
                    <c:v>1.3333440139999999</c:v>
                  </c:pt>
                  <c:pt idx="23">
                    <c:v>0.90917774600000001</c:v>
                  </c:pt>
                  <c:pt idx="24">
                    <c:v>1.2427378079999998</c:v>
                  </c:pt>
                  <c:pt idx="25">
                    <c:v>1.0064354759999998</c:v>
                  </c:pt>
                  <c:pt idx="26">
                    <c:v>1.0911382319999998</c:v>
                  </c:pt>
                  <c:pt idx="27">
                    <c:v>0.70731147599999999</c:v>
                  </c:pt>
                  <c:pt idx="28">
                    <c:v>0.79539238199999995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7.1599999999999997E-2</c:v>
                </c:pt>
                <c:pt idx="1">
                  <c:v>0.24254000000000001</c:v>
                </c:pt>
                <c:pt idx="2">
                  <c:v>0.34012999999999999</c:v>
                </c:pt>
                <c:pt idx="3">
                  <c:v>1.6311600000000002</c:v>
                </c:pt>
                <c:pt idx="4">
                  <c:v>2.3657499999999998</c:v>
                </c:pt>
                <c:pt idx="5">
                  <c:v>2.0444400000000003</c:v>
                </c:pt>
                <c:pt idx="6">
                  <c:v>0.90664</c:v>
                </c:pt>
                <c:pt idx="7">
                  <c:v>0.10141</c:v>
                </c:pt>
                <c:pt idx="8">
                  <c:v>6.3600000000000002E-3</c:v>
                </c:pt>
                <c:pt idx="10">
                  <c:v>10.544649999999999</c:v>
                </c:pt>
                <c:pt idx="11">
                  <c:v>14.27544</c:v>
                </c:pt>
                <c:pt idx="12">
                  <c:v>16.09919</c:v>
                </c:pt>
                <c:pt idx="13">
                  <c:v>8.22499</c:v>
                </c:pt>
                <c:pt idx="14">
                  <c:v>12.85519</c:v>
                </c:pt>
                <c:pt idx="15">
                  <c:v>7.4560300000000002</c:v>
                </c:pt>
                <c:pt idx="16">
                  <c:v>8.5047199999999989</c:v>
                </c:pt>
                <c:pt idx="17">
                  <c:v>3.2787700000000002</c:v>
                </c:pt>
                <c:pt idx="18">
                  <c:v>2.2577800000000003</c:v>
                </c:pt>
                <c:pt idx="20">
                  <c:v>10.61675</c:v>
                </c:pt>
                <c:pt idx="21">
                  <c:v>14.518879999999999</c:v>
                </c:pt>
                <c:pt idx="22">
                  <c:v>16.440740000000002</c:v>
                </c:pt>
                <c:pt idx="23">
                  <c:v>9.8609299999999998</c:v>
                </c:pt>
                <c:pt idx="24">
                  <c:v>15.229629999999998</c:v>
                </c:pt>
                <c:pt idx="25">
                  <c:v>9.503639999999999</c:v>
                </c:pt>
                <c:pt idx="26">
                  <c:v>9.4144799999999993</c:v>
                </c:pt>
                <c:pt idx="27">
                  <c:v>3.38103</c:v>
                </c:pt>
                <c:pt idx="28">
                  <c:v>2.2641399999999998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524096"/>
        <c:axId val="43525632"/>
      </c:barChart>
      <c:catAx>
        <c:axId val="435240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525632"/>
        <c:crosses val="autoZero"/>
        <c:auto val="1"/>
        <c:lblAlgn val="ctr"/>
        <c:lblOffset val="100"/>
        <c:noMultiLvlLbl val="0"/>
      </c:catAx>
      <c:valAx>
        <c:axId val="435256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7258724252022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52409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197.24299999999999</c:v>
                </c:pt>
                <c:pt idx="1">
                  <c:v>1753.5070000000001</c:v>
                </c:pt>
                <c:pt idx="2">
                  <c:v>2599.6689999999999</c:v>
                </c:pt>
                <c:pt idx="3">
                  <c:v>853.59899999999993</c:v>
                </c:pt>
                <c:pt idx="4">
                  <c:v>1383.7829999999999</c:v>
                </c:pt>
                <c:pt idx="5">
                  <c:v>489.84999999999997</c:v>
                </c:pt>
                <c:pt idx="6">
                  <c:v>0</c:v>
                </c:pt>
                <c:pt idx="7">
                  <c:v>2140.7190000000001</c:v>
                </c:pt>
                <c:pt idx="8">
                  <c:v>10394.955</c:v>
                </c:pt>
                <c:pt idx="9">
                  <c:v>3522.85</c:v>
                </c:pt>
                <c:pt idx="10">
                  <c:v>3037.2750000000001</c:v>
                </c:pt>
                <c:pt idx="11">
                  <c:v>9149.7019999999993</c:v>
                </c:pt>
                <c:pt idx="12">
                  <c:v>23011.686999999998</c:v>
                </c:pt>
                <c:pt idx="13">
                  <c:v>24473.465</c:v>
                </c:pt>
                <c:pt idx="14">
                  <c:v>10961.669</c:v>
                </c:pt>
                <c:pt idx="15">
                  <c:v>8711.4030000000002</c:v>
                </c:pt>
                <c:pt idx="16">
                  <c:v>2446.3729999999996</c:v>
                </c:pt>
                <c:pt idx="17">
                  <c:v>3885.3539999999998</c:v>
                </c:pt>
                <c:pt idx="18">
                  <c:v>25448.715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433984"/>
        <c:axId val="43419520"/>
      </c:barChart>
      <c:valAx>
        <c:axId val="434195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433984"/>
        <c:crosses val="max"/>
        <c:crossBetween val="between"/>
      </c:valAx>
      <c:catAx>
        <c:axId val="43433984"/>
        <c:scaling>
          <c:orientation val="maxMin"/>
        </c:scaling>
        <c:delete val="0"/>
        <c:axPos val="l"/>
        <c:majorTickMark val="out"/>
        <c:minorTickMark val="none"/>
        <c:tickLblPos val="nextTo"/>
        <c:crossAx val="434195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197.24299999999999</c:v>
                </c:pt>
                <c:pt idx="1">
                  <c:v>1753.5070000000001</c:v>
                </c:pt>
                <c:pt idx="2">
                  <c:v>2599.6689999999999</c:v>
                </c:pt>
                <c:pt idx="3">
                  <c:v>853.59899999999993</c:v>
                </c:pt>
                <c:pt idx="4">
                  <c:v>1383.7829999999999</c:v>
                </c:pt>
                <c:pt idx="5">
                  <c:v>489.84999999999997</c:v>
                </c:pt>
                <c:pt idx="6">
                  <c:v>0</c:v>
                </c:pt>
                <c:pt idx="7">
                  <c:v>2140.7190000000001</c:v>
                </c:pt>
                <c:pt idx="8">
                  <c:v>10394.955</c:v>
                </c:pt>
                <c:pt idx="9">
                  <c:v>3522.85</c:v>
                </c:pt>
                <c:pt idx="10">
                  <c:v>3037.2750000000001</c:v>
                </c:pt>
                <c:pt idx="11">
                  <c:v>9149.7019999999993</c:v>
                </c:pt>
                <c:pt idx="12">
                  <c:v>23011.686999999998</c:v>
                </c:pt>
                <c:pt idx="13">
                  <c:v>24473.465</c:v>
                </c:pt>
                <c:pt idx="14">
                  <c:v>10961.669</c:v>
                </c:pt>
                <c:pt idx="15">
                  <c:v>8711.4030000000002</c:v>
                </c:pt>
                <c:pt idx="16">
                  <c:v>2446.3729999999996</c:v>
                </c:pt>
                <c:pt idx="17">
                  <c:v>3885.3539999999998</c:v>
                </c:pt>
                <c:pt idx="18">
                  <c:v>25448.715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73408"/>
        <c:axId val="43863040"/>
      </c:barChart>
      <c:valAx>
        <c:axId val="438630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873408"/>
        <c:crosses val="max"/>
        <c:crossBetween val="between"/>
      </c:valAx>
      <c:catAx>
        <c:axId val="43873408"/>
        <c:scaling>
          <c:orientation val="maxMin"/>
        </c:scaling>
        <c:delete val="0"/>
        <c:axPos val="l"/>
        <c:majorTickMark val="out"/>
        <c:minorTickMark val="none"/>
        <c:tickLblPos val="nextTo"/>
        <c:crossAx val="438630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</a:t>
            </a:r>
            <a:r>
              <a:rPr lang="en-US" baseline="0"/>
              <a:t> </a:t>
            </a:r>
            <a:r>
              <a:rPr lang="en-US"/>
              <a:t>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23.053999999999998</c:v>
                </c:pt>
                <c:pt idx="1">
                  <c:v>908.79499999999996</c:v>
                </c:pt>
                <c:pt idx="2">
                  <c:v>1128.0820000000001</c:v>
                </c:pt>
                <c:pt idx="3">
                  <c:v>451.00200000000001</c:v>
                </c:pt>
                <c:pt idx="4">
                  <c:v>75.908000000000001</c:v>
                </c:pt>
                <c:pt idx="5">
                  <c:v>8.766</c:v>
                </c:pt>
                <c:pt idx="6">
                  <c:v>2.0099999999999998</c:v>
                </c:pt>
                <c:pt idx="8">
                  <c:v>0</c:v>
                </c:pt>
                <c:pt idx="9">
                  <c:v>991.19299999999998</c:v>
                </c:pt>
                <c:pt idx="10">
                  <c:v>923.14300000000003</c:v>
                </c:pt>
                <c:pt idx="11">
                  <c:v>1306.7249999999999</c:v>
                </c:pt>
                <c:pt idx="12">
                  <c:v>410.75900000000001</c:v>
                </c:pt>
                <c:pt idx="13">
                  <c:v>110.551</c:v>
                </c:pt>
                <c:pt idx="14">
                  <c:v>161.25899999999999</c:v>
                </c:pt>
                <c:pt idx="16">
                  <c:v>23.053999999999998</c:v>
                </c:pt>
                <c:pt idx="17">
                  <c:v>1899.9880000000001</c:v>
                </c:pt>
                <c:pt idx="18">
                  <c:v>2051.2249999999999</c:v>
                </c:pt>
                <c:pt idx="19">
                  <c:v>1757.7280000000001</c:v>
                </c:pt>
                <c:pt idx="20">
                  <c:v>486.66699999999997</c:v>
                </c:pt>
                <c:pt idx="21">
                  <c:v>119.31699999999999</c:v>
                </c:pt>
                <c:pt idx="22">
                  <c:v>163.26900000000001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106.00715719999999</c:v>
                  </c:pt>
                  <c:pt idx="2">
                    <c:v>666.7937277794631</c:v>
                  </c:pt>
                  <c:pt idx="3">
                    <c:v>388.14737859070613</c:v>
                  </c:pt>
                  <c:pt idx="4">
                    <c:v>348.11921360000002</c:v>
                  </c:pt>
                  <c:pt idx="5">
                    <c:v>39.325394700000004</c:v>
                  </c:pt>
                  <c:pt idx="6">
                    <c:v>48.327678364101182</c:v>
                  </c:pt>
                  <c:pt idx="8">
                    <c:v>172.13913030000001</c:v>
                  </c:pt>
                  <c:pt idx="9">
                    <c:v>2192.9525022000003</c:v>
                  </c:pt>
                  <c:pt idx="10">
                    <c:v>5563.7132285676525</c:v>
                  </c:pt>
                  <c:pt idx="11">
                    <c:v>1650.3809433524782</c:v>
                  </c:pt>
                  <c:pt idx="12">
                    <c:v>1357.6307387999998</c:v>
                  </c:pt>
                  <c:pt idx="13">
                    <c:v>865.11076259999982</c:v>
                  </c:pt>
                  <c:pt idx="14">
                    <c:v>269.10477982416518</c:v>
                  </c:pt>
                  <c:pt idx="16">
                    <c:v>172.13913030000001</c:v>
                  </c:pt>
                  <c:pt idx="17">
                    <c:v>2197.4320088999998</c:v>
                  </c:pt>
                  <c:pt idx="18">
                    <c:v>5603.5128794963748</c:v>
                  </c:pt>
                  <c:pt idx="19">
                    <c:v>1721.4349627105748</c:v>
                  </c:pt>
                  <c:pt idx="20">
                    <c:v>1402.861328</c:v>
                  </c:pt>
                  <c:pt idx="21">
                    <c:v>866.08096319999993</c:v>
                  </c:pt>
                  <c:pt idx="22">
                    <c:v>276.49212576327949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106.00715719999999</c:v>
                  </c:pt>
                  <c:pt idx="2">
                    <c:v>666.7937277794631</c:v>
                  </c:pt>
                  <c:pt idx="3">
                    <c:v>388.14737859070613</c:v>
                  </c:pt>
                  <c:pt idx="4">
                    <c:v>348.11921360000002</c:v>
                  </c:pt>
                  <c:pt idx="5">
                    <c:v>39.325394700000004</c:v>
                  </c:pt>
                  <c:pt idx="6">
                    <c:v>48.327678364101182</c:v>
                  </c:pt>
                  <c:pt idx="8">
                    <c:v>172.13913030000001</c:v>
                  </c:pt>
                  <c:pt idx="9">
                    <c:v>2192.9525022000003</c:v>
                  </c:pt>
                  <c:pt idx="10">
                    <c:v>5563.7132285676525</c:v>
                  </c:pt>
                  <c:pt idx="11">
                    <c:v>1650.3809433524782</c:v>
                  </c:pt>
                  <c:pt idx="12">
                    <c:v>1357.6307387999998</c:v>
                  </c:pt>
                  <c:pt idx="13">
                    <c:v>865.11076259999982</c:v>
                  </c:pt>
                  <c:pt idx="14">
                    <c:v>269.10477982416518</c:v>
                  </c:pt>
                  <c:pt idx="16">
                    <c:v>172.13913030000001</c:v>
                  </c:pt>
                  <c:pt idx="17">
                    <c:v>2197.4320088999998</c:v>
                  </c:pt>
                  <c:pt idx="18">
                    <c:v>5603.5128794963748</c:v>
                  </c:pt>
                  <c:pt idx="19">
                    <c:v>1721.4349627105748</c:v>
                  </c:pt>
                  <c:pt idx="20">
                    <c:v>1402.861328</c:v>
                  </c:pt>
                  <c:pt idx="21">
                    <c:v>866.08096319999993</c:v>
                  </c:pt>
                  <c:pt idx="22">
                    <c:v>276.49212576327949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235.99100000000001</c:v>
                </c:pt>
                <c:pt idx="2">
                  <c:v>3373.7890000000002</c:v>
                </c:pt>
                <c:pt idx="3">
                  <c:v>2310.8110000000001</c:v>
                </c:pt>
                <c:pt idx="4">
                  <c:v>778.61599999999999</c:v>
                </c:pt>
                <c:pt idx="5">
                  <c:v>56.673000000000002</c:v>
                </c:pt>
                <c:pt idx="6">
                  <c:v>70.462000000000003</c:v>
                </c:pt>
                <c:pt idx="8">
                  <c:v>552.25900000000001</c:v>
                </c:pt>
                <c:pt idx="9">
                  <c:v>17585.826000000001</c:v>
                </c:pt>
                <c:pt idx="10">
                  <c:v>75001.808000000005</c:v>
                </c:pt>
                <c:pt idx="11">
                  <c:v>16503.231</c:v>
                </c:pt>
                <c:pt idx="12">
                  <c:v>6877.5619999999999</c:v>
                </c:pt>
                <c:pt idx="13">
                  <c:v>3541.1819999999998</c:v>
                </c:pt>
                <c:pt idx="14">
                  <c:v>1282.875</c:v>
                </c:pt>
                <c:pt idx="16">
                  <c:v>552.25900000000001</c:v>
                </c:pt>
                <c:pt idx="17">
                  <c:v>17821.832999999999</c:v>
                </c:pt>
                <c:pt idx="18">
                  <c:v>78384.486999999994</c:v>
                </c:pt>
                <c:pt idx="19">
                  <c:v>18821.996999999999</c:v>
                </c:pt>
                <c:pt idx="20">
                  <c:v>7657.54</c:v>
                </c:pt>
                <c:pt idx="21">
                  <c:v>3598.1759999999999</c:v>
                </c:pt>
                <c:pt idx="22">
                  <c:v>1353.99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8656"/>
        <c:axId val="43960192"/>
      </c:barChart>
      <c:catAx>
        <c:axId val="439586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960192"/>
        <c:crosses val="autoZero"/>
        <c:auto val="1"/>
        <c:lblAlgn val="ctr"/>
        <c:lblOffset val="100"/>
        <c:noMultiLvlLbl val="0"/>
      </c:catAx>
      <c:valAx>
        <c:axId val="43960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9586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6438.8950261565169</c:v>
                </c:pt>
                <c:pt idx="1">
                  <c:v>96826.381745583931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23.053999999999998</c:v>
                </c:pt>
                <c:pt idx="1">
                  <c:v>908.79499999999996</c:v>
                </c:pt>
                <c:pt idx="2">
                  <c:v>1128.0820000000001</c:v>
                </c:pt>
                <c:pt idx="3">
                  <c:v>451.00200000000001</c:v>
                </c:pt>
                <c:pt idx="4">
                  <c:v>75.908000000000001</c:v>
                </c:pt>
                <c:pt idx="5">
                  <c:v>8.766</c:v>
                </c:pt>
                <c:pt idx="6">
                  <c:v>2.0099999999999998</c:v>
                </c:pt>
                <c:pt idx="8">
                  <c:v>0</c:v>
                </c:pt>
                <c:pt idx="9">
                  <c:v>991.19299999999998</c:v>
                </c:pt>
                <c:pt idx="10">
                  <c:v>923.14300000000003</c:v>
                </c:pt>
                <c:pt idx="11">
                  <c:v>1306.7249999999999</c:v>
                </c:pt>
                <c:pt idx="12">
                  <c:v>410.75900000000001</c:v>
                </c:pt>
                <c:pt idx="13">
                  <c:v>110.551</c:v>
                </c:pt>
                <c:pt idx="14">
                  <c:v>161.25899999999999</c:v>
                </c:pt>
                <c:pt idx="16">
                  <c:v>23.053999999999998</c:v>
                </c:pt>
                <c:pt idx="17">
                  <c:v>1899.9880000000001</c:v>
                </c:pt>
                <c:pt idx="18">
                  <c:v>2051.2249999999999</c:v>
                </c:pt>
                <c:pt idx="19">
                  <c:v>1757.7280000000001</c:v>
                </c:pt>
                <c:pt idx="20">
                  <c:v>486.66699999999997</c:v>
                </c:pt>
                <c:pt idx="21">
                  <c:v>119.31699999999999</c:v>
                </c:pt>
                <c:pt idx="22">
                  <c:v>163.26900000000001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106.00715719999999</c:v>
                  </c:pt>
                  <c:pt idx="2">
                    <c:v>666.7937277794631</c:v>
                  </c:pt>
                  <c:pt idx="3">
                    <c:v>388.14737859070613</c:v>
                  </c:pt>
                  <c:pt idx="4">
                    <c:v>348.11921360000002</c:v>
                  </c:pt>
                  <c:pt idx="5">
                    <c:v>39.325394700000004</c:v>
                  </c:pt>
                  <c:pt idx="6">
                    <c:v>48.327678364101182</c:v>
                  </c:pt>
                  <c:pt idx="8">
                    <c:v>172.13913030000001</c:v>
                  </c:pt>
                  <c:pt idx="9">
                    <c:v>2192.9525022000003</c:v>
                  </c:pt>
                  <c:pt idx="10">
                    <c:v>5563.7132285676525</c:v>
                  </c:pt>
                  <c:pt idx="11">
                    <c:v>1650.3809433524782</c:v>
                  </c:pt>
                  <c:pt idx="12">
                    <c:v>1357.6307387999998</c:v>
                  </c:pt>
                  <c:pt idx="13">
                    <c:v>865.11076259999982</c:v>
                  </c:pt>
                  <c:pt idx="14">
                    <c:v>269.10477982416518</c:v>
                  </c:pt>
                  <c:pt idx="16">
                    <c:v>172.13913030000001</c:v>
                  </c:pt>
                  <c:pt idx="17">
                    <c:v>2197.4320088999998</c:v>
                  </c:pt>
                  <c:pt idx="18">
                    <c:v>5603.5128794963748</c:v>
                  </c:pt>
                  <c:pt idx="19">
                    <c:v>1721.4349627105748</c:v>
                  </c:pt>
                  <c:pt idx="20">
                    <c:v>1402.861328</c:v>
                  </c:pt>
                  <c:pt idx="21">
                    <c:v>866.08096319999993</c:v>
                  </c:pt>
                  <c:pt idx="22">
                    <c:v>276.49212576327949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106.00715719999999</c:v>
                  </c:pt>
                  <c:pt idx="2">
                    <c:v>666.7937277794631</c:v>
                  </c:pt>
                  <c:pt idx="3">
                    <c:v>388.14737859070613</c:v>
                  </c:pt>
                  <c:pt idx="4">
                    <c:v>348.11921360000002</c:v>
                  </c:pt>
                  <c:pt idx="5">
                    <c:v>39.325394700000004</c:v>
                  </c:pt>
                  <c:pt idx="6">
                    <c:v>48.327678364101182</c:v>
                  </c:pt>
                  <c:pt idx="8">
                    <c:v>172.13913030000001</c:v>
                  </c:pt>
                  <c:pt idx="9">
                    <c:v>2192.9525022000003</c:v>
                  </c:pt>
                  <c:pt idx="10">
                    <c:v>5563.7132285676525</c:v>
                  </c:pt>
                  <c:pt idx="11">
                    <c:v>1650.3809433524782</c:v>
                  </c:pt>
                  <c:pt idx="12">
                    <c:v>1357.6307387999998</c:v>
                  </c:pt>
                  <c:pt idx="13">
                    <c:v>865.11076259999982</c:v>
                  </c:pt>
                  <c:pt idx="14">
                    <c:v>269.10477982416518</c:v>
                  </c:pt>
                  <c:pt idx="16">
                    <c:v>172.13913030000001</c:v>
                  </c:pt>
                  <c:pt idx="17">
                    <c:v>2197.4320088999998</c:v>
                  </c:pt>
                  <c:pt idx="18">
                    <c:v>5603.5128794963748</c:v>
                  </c:pt>
                  <c:pt idx="19">
                    <c:v>1721.4349627105748</c:v>
                  </c:pt>
                  <c:pt idx="20">
                    <c:v>1402.861328</c:v>
                  </c:pt>
                  <c:pt idx="21">
                    <c:v>866.08096319999993</c:v>
                  </c:pt>
                  <c:pt idx="22">
                    <c:v>276.49212576327949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235.99100000000001</c:v>
                </c:pt>
                <c:pt idx="2">
                  <c:v>3373.7890000000002</c:v>
                </c:pt>
                <c:pt idx="3">
                  <c:v>2310.8110000000001</c:v>
                </c:pt>
                <c:pt idx="4">
                  <c:v>778.61599999999999</c:v>
                </c:pt>
                <c:pt idx="5">
                  <c:v>56.673000000000002</c:v>
                </c:pt>
                <c:pt idx="6">
                  <c:v>70.462000000000003</c:v>
                </c:pt>
                <c:pt idx="8">
                  <c:v>552.25900000000001</c:v>
                </c:pt>
                <c:pt idx="9">
                  <c:v>17585.826000000001</c:v>
                </c:pt>
                <c:pt idx="10">
                  <c:v>75001.808000000005</c:v>
                </c:pt>
                <c:pt idx="11">
                  <c:v>16503.231</c:v>
                </c:pt>
                <c:pt idx="12">
                  <c:v>6877.5619999999999</c:v>
                </c:pt>
                <c:pt idx="13">
                  <c:v>3541.1819999999998</c:v>
                </c:pt>
                <c:pt idx="14">
                  <c:v>1282.875</c:v>
                </c:pt>
                <c:pt idx="16">
                  <c:v>552.25900000000001</c:v>
                </c:pt>
                <c:pt idx="17">
                  <c:v>17821.832999999999</c:v>
                </c:pt>
                <c:pt idx="18">
                  <c:v>78384.486999999994</c:v>
                </c:pt>
                <c:pt idx="19">
                  <c:v>18821.996999999999</c:v>
                </c:pt>
                <c:pt idx="20">
                  <c:v>7657.54</c:v>
                </c:pt>
                <c:pt idx="21">
                  <c:v>3598.1759999999999</c:v>
                </c:pt>
                <c:pt idx="22">
                  <c:v>1353.99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16608"/>
        <c:axId val="43718144"/>
      </c:barChart>
      <c:catAx>
        <c:axId val="437166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718144"/>
        <c:crosses val="autoZero"/>
        <c:auto val="1"/>
        <c:lblAlgn val="ctr"/>
        <c:lblOffset val="100"/>
        <c:noMultiLvlLbl val="0"/>
      </c:catAx>
      <c:valAx>
        <c:axId val="437181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7166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0.49199999999999999</c:v>
                </c:pt>
                <c:pt idx="1">
                  <c:v>214.29599999999999</c:v>
                </c:pt>
                <c:pt idx="2">
                  <c:v>1682.4069999999999</c:v>
                </c:pt>
                <c:pt idx="3">
                  <c:v>121.19499999999999</c:v>
                </c:pt>
                <c:pt idx="4">
                  <c:v>279.11599999999999</c:v>
                </c:pt>
                <c:pt idx="5">
                  <c:v>196.893</c:v>
                </c:pt>
                <c:pt idx="6">
                  <c:v>100.68</c:v>
                </c:pt>
                <c:pt idx="7">
                  <c:v>2.5390000000000001</c:v>
                </c:pt>
                <c:pt idx="8">
                  <c:v>0</c:v>
                </c:pt>
                <c:pt idx="10">
                  <c:v>272.99200000000002</c:v>
                </c:pt>
                <c:pt idx="11">
                  <c:v>1622.65</c:v>
                </c:pt>
                <c:pt idx="12">
                  <c:v>961.93499999999995</c:v>
                </c:pt>
                <c:pt idx="13">
                  <c:v>490.88600000000002</c:v>
                </c:pt>
                <c:pt idx="14">
                  <c:v>460.916</c:v>
                </c:pt>
                <c:pt idx="15">
                  <c:v>84.980999999999995</c:v>
                </c:pt>
                <c:pt idx="16">
                  <c:v>9.0690000000000008</c:v>
                </c:pt>
                <c:pt idx="17">
                  <c:v>0.20200000000000001</c:v>
                </c:pt>
                <c:pt idx="18">
                  <c:v>0</c:v>
                </c:pt>
                <c:pt idx="20">
                  <c:v>273.48399999999998</c:v>
                </c:pt>
                <c:pt idx="21">
                  <c:v>1836.9459999999999</c:v>
                </c:pt>
                <c:pt idx="22">
                  <c:v>2644.3420000000001</c:v>
                </c:pt>
                <c:pt idx="23">
                  <c:v>612.08100000000002</c:v>
                </c:pt>
                <c:pt idx="24">
                  <c:v>740.03200000000004</c:v>
                </c:pt>
                <c:pt idx="25">
                  <c:v>281.87400000000002</c:v>
                </c:pt>
                <c:pt idx="26">
                  <c:v>109.749</c:v>
                </c:pt>
                <c:pt idx="27">
                  <c:v>2.7410000000000001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446.2580059</c:v>
                  </c:pt>
                  <c:pt idx="2">
                    <c:v>175.89374099999998</c:v>
                  </c:pt>
                  <c:pt idx="3">
                    <c:v>443.48334119999998</c:v>
                  </c:pt>
                  <c:pt idx="4">
                    <c:v>502.04696879999995</c:v>
                  </c:pt>
                  <c:pt idx="5">
                    <c:v>178.459374</c:v>
                  </c:pt>
                  <c:pt idx="6">
                    <c:v>97.684570399999998</c:v>
                  </c:pt>
                  <c:pt idx="7">
                    <c:v>8.4826440000000005</c:v>
                  </c:pt>
                  <c:pt idx="8">
                    <c:v>2.5183958</c:v>
                  </c:pt>
                  <c:pt idx="10">
                    <c:v>1851.9767999999999</c:v>
                  </c:pt>
                  <c:pt idx="11">
                    <c:v>4116.6699503999998</c:v>
                  </c:pt>
                  <c:pt idx="12">
                    <c:v>3417.9196382999999</c:v>
                  </c:pt>
                  <c:pt idx="13">
                    <c:v>1865.8371850000001</c:v>
                  </c:pt>
                  <c:pt idx="14">
                    <c:v>1030.2494483999999</c:v>
                  </c:pt>
                  <c:pt idx="15">
                    <c:v>389.67197700000003</c:v>
                  </c:pt>
                  <c:pt idx="16">
                    <c:v>219.30020199999998</c:v>
                  </c:pt>
                  <c:pt idx="17">
                    <c:v>83.943670800000007</c:v>
                  </c:pt>
                  <c:pt idx="18">
                    <c:v>58.424602800000002</c:v>
                  </c:pt>
                  <c:pt idx="20">
                    <c:v>1851.9767999999999</c:v>
                  </c:pt>
                  <c:pt idx="21">
                    <c:v>4145.0011302000003</c:v>
                  </c:pt>
                  <c:pt idx="22">
                    <c:v>3426.8073840000002</c:v>
                  </c:pt>
                  <c:pt idx="23">
                    <c:v>1908.4651443</c:v>
                  </c:pt>
                  <c:pt idx="24">
                    <c:v>1128.2073950000001</c:v>
                  </c:pt>
                  <c:pt idx="25">
                    <c:v>421.65991199999996</c:v>
                  </c:pt>
                  <c:pt idx="26">
                    <c:v>237.49233659999999</c:v>
                  </c:pt>
                  <c:pt idx="27">
                    <c:v>84.466374399999992</c:v>
                  </c:pt>
                  <c:pt idx="28">
                    <c:v>58.478128999999996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446.2580059</c:v>
                  </c:pt>
                  <c:pt idx="2">
                    <c:v>175.89374099999998</c:v>
                  </c:pt>
                  <c:pt idx="3">
                    <c:v>443.48334119999998</c:v>
                  </c:pt>
                  <c:pt idx="4">
                    <c:v>502.04696879999995</c:v>
                  </c:pt>
                  <c:pt idx="5">
                    <c:v>178.459374</c:v>
                  </c:pt>
                  <c:pt idx="6">
                    <c:v>97.684570399999998</c:v>
                  </c:pt>
                  <c:pt idx="7">
                    <c:v>8.4826440000000005</c:v>
                  </c:pt>
                  <c:pt idx="8">
                    <c:v>2.5183958</c:v>
                  </c:pt>
                  <c:pt idx="10">
                    <c:v>1851.9767999999999</c:v>
                  </c:pt>
                  <c:pt idx="11">
                    <c:v>4116.6699503999998</c:v>
                  </c:pt>
                  <c:pt idx="12">
                    <c:v>3417.9196382999999</c:v>
                  </c:pt>
                  <c:pt idx="13">
                    <c:v>1865.8371850000001</c:v>
                  </c:pt>
                  <c:pt idx="14">
                    <c:v>1030.2494483999999</c:v>
                  </c:pt>
                  <c:pt idx="15">
                    <c:v>389.67197700000003</c:v>
                  </c:pt>
                  <c:pt idx="16">
                    <c:v>219.30020199999998</c:v>
                  </c:pt>
                  <c:pt idx="17">
                    <c:v>83.943670800000007</c:v>
                  </c:pt>
                  <c:pt idx="18">
                    <c:v>58.424602800000002</c:v>
                  </c:pt>
                  <c:pt idx="20">
                    <c:v>1851.9767999999999</c:v>
                  </c:pt>
                  <c:pt idx="21">
                    <c:v>4145.0011302000003</c:v>
                  </c:pt>
                  <c:pt idx="22">
                    <c:v>3426.8073840000002</c:v>
                  </c:pt>
                  <c:pt idx="23">
                    <c:v>1908.4651443</c:v>
                  </c:pt>
                  <c:pt idx="24">
                    <c:v>1128.2073950000001</c:v>
                  </c:pt>
                  <c:pt idx="25">
                    <c:v>421.65991199999996</c:v>
                  </c:pt>
                  <c:pt idx="26">
                    <c:v>237.49233659999999</c:v>
                  </c:pt>
                  <c:pt idx="27">
                    <c:v>84.466374399999992</c:v>
                  </c:pt>
                  <c:pt idx="28">
                    <c:v>58.478128999999996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774.61900000000003</c:v>
                </c:pt>
                <c:pt idx="2">
                  <c:v>452.16899999999998</c:v>
                </c:pt>
                <c:pt idx="3">
                  <c:v>2087.9630000000002</c:v>
                </c:pt>
                <c:pt idx="4">
                  <c:v>2232.3119999999999</c:v>
                </c:pt>
                <c:pt idx="5">
                  <c:v>959.45899999999995</c:v>
                </c:pt>
                <c:pt idx="6">
                  <c:v>302.80399999999997</c:v>
                </c:pt>
                <c:pt idx="7">
                  <c:v>14.58</c:v>
                </c:pt>
                <c:pt idx="8">
                  <c:v>2.4369999999999998</c:v>
                </c:pt>
                <c:pt idx="10">
                  <c:v>9259.884</c:v>
                </c:pt>
                <c:pt idx="11">
                  <c:v>47757.192000000003</c:v>
                </c:pt>
                <c:pt idx="12">
                  <c:v>36633.650999999998</c:v>
                </c:pt>
                <c:pt idx="13">
                  <c:v>12736.09</c:v>
                </c:pt>
                <c:pt idx="14">
                  <c:v>9574.8089999999993</c:v>
                </c:pt>
                <c:pt idx="15">
                  <c:v>3020.7130000000002</c:v>
                </c:pt>
                <c:pt idx="16">
                  <c:v>1710.61</c:v>
                </c:pt>
                <c:pt idx="17">
                  <c:v>440.41800000000001</c:v>
                </c:pt>
                <c:pt idx="18">
                  <c:v>211.37700000000001</c:v>
                </c:pt>
                <c:pt idx="20">
                  <c:v>9259.884</c:v>
                </c:pt>
                <c:pt idx="21">
                  <c:v>48536.313000000002</c:v>
                </c:pt>
                <c:pt idx="22">
                  <c:v>37086.660000000003</c:v>
                </c:pt>
                <c:pt idx="23">
                  <c:v>14828.789000000001</c:v>
                </c:pt>
                <c:pt idx="24">
                  <c:v>11813.69</c:v>
                </c:pt>
                <c:pt idx="25">
                  <c:v>3981.68</c:v>
                </c:pt>
                <c:pt idx="26">
                  <c:v>2014.354</c:v>
                </c:pt>
                <c:pt idx="27">
                  <c:v>455.09899999999999</c:v>
                </c:pt>
                <c:pt idx="28">
                  <c:v>213.81399999999999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30656"/>
        <c:axId val="43832448"/>
      </c:barChart>
      <c:catAx>
        <c:axId val="438306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832448"/>
        <c:crosses val="autoZero"/>
        <c:auto val="1"/>
        <c:lblAlgn val="ctr"/>
        <c:lblOffset val="100"/>
        <c:noMultiLvlLbl val="0"/>
      </c:catAx>
      <c:valAx>
        <c:axId val="43832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8306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0947697225636597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0.49199999999999999</c:v>
                </c:pt>
                <c:pt idx="1">
                  <c:v>214.29599999999999</c:v>
                </c:pt>
                <c:pt idx="2">
                  <c:v>1682.4069999999999</c:v>
                </c:pt>
                <c:pt idx="3">
                  <c:v>121.19499999999999</c:v>
                </c:pt>
                <c:pt idx="4">
                  <c:v>279.11599999999999</c:v>
                </c:pt>
                <c:pt idx="5">
                  <c:v>196.893</c:v>
                </c:pt>
                <c:pt idx="6">
                  <c:v>100.68</c:v>
                </c:pt>
                <c:pt idx="7">
                  <c:v>2.5390000000000001</c:v>
                </c:pt>
                <c:pt idx="8">
                  <c:v>0</c:v>
                </c:pt>
                <c:pt idx="10">
                  <c:v>272.99200000000002</c:v>
                </c:pt>
                <c:pt idx="11">
                  <c:v>1622.65</c:v>
                </c:pt>
                <c:pt idx="12">
                  <c:v>961.93499999999995</c:v>
                </c:pt>
                <c:pt idx="13">
                  <c:v>490.88600000000002</c:v>
                </c:pt>
                <c:pt idx="14">
                  <c:v>460.916</c:v>
                </c:pt>
                <c:pt idx="15">
                  <c:v>84.980999999999995</c:v>
                </c:pt>
                <c:pt idx="16">
                  <c:v>9.0690000000000008</c:v>
                </c:pt>
                <c:pt idx="17">
                  <c:v>0.20200000000000001</c:v>
                </c:pt>
                <c:pt idx="18">
                  <c:v>0</c:v>
                </c:pt>
                <c:pt idx="20">
                  <c:v>273.48399999999998</c:v>
                </c:pt>
                <c:pt idx="21">
                  <c:v>1836.9459999999999</c:v>
                </c:pt>
                <c:pt idx="22">
                  <c:v>2644.3420000000001</c:v>
                </c:pt>
                <c:pt idx="23">
                  <c:v>612.08100000000002</c:v>
                </c:pt>
                <c:pt idx="24">
                  <c:v>740.03200000000004</c:v>
                </c:pt>
                <c:pt idx="25">
                  <c:v>281.87400000000002</c:v>
                </c:pt>
                <c:pt idx="26">
                  <c:v>109.749</c:v>
                </c:pt>
                <c:pt idx="27">
                  <c:v>2.7410000000000001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446.2580059</c:v>
                  </c:pt>
                  <c:pt idx="2">
                    <c:v>175.89374099999998</c:v>
                  </c:pt>
                  <c:pt idx="3">
                    <c:v>443.48334119999998</c:v>
                  </c:pt>
                  <c:pt idx="4">
                    <c:v>502.04696879999995</c:v>
                  </c:pt>
                  <c:pt idx="5">
                    <c:v>178.459374</c:v>
                  </c:pt>
                  <c:pt idx="6">
                    <c:v>97.684570399999998</c:v>
                  </c:pt>
                  <c:pt idx="7">
                    <c:v>8.4826440000000005</c:v>
                  </c:pt>
                  <c:pt idx="8">
                    <c:v>2.5183958</c:v>
                  </c:pt>
                  <c:pt idx="10">
                    <c:v>1851.9767999999999</c:v>
                  </c:pt>
                  <c:pt idx="11">
                    <c:v>4116.6699503999998</c:v>
                  </c:pt>
                  <c:pt idx="12">
                    <c:v>3417.9196382999999</c:v>
                  </c:pt>
                  <c:pt idx="13">
                    <c:v>1865.8371850000001</c:v>
                  </c:pt>
                  <c:pt idx="14">
                    <c:v>1030.2494483999999</c:v>
                  </c:pt>
                  <c:pt idx="15">
                    <c:v>389.67197700000003</c:v>
                  </c:pt>
                  <c:pt idx="16">
                    <c:v>219.30020199999998</c:v>
                  </c:pt>
                  <c:pt idx="17">
                    <c:v>83.943670800000007</c:v>
                  </c:pt>
                  <c:pt idx="18">
                    <c:v>58.424602800000002</c:v>
                  </c:pt>
                  <c:pt idx="20">
                    <c:v>1851.9767999999999</c:v>
                  </c:pt>
                  <c:pt idx="21">
                    <c:v>4145.0011302000003</c:v>
                  </c:pt>
                  <c:pt idx="22">
                    <c:v>3426.8073840000002</c:v>
                  </c:pt>
                  <c:pt idx="23">
                    <c:v>1908.4651443</c:v>
                  </c:pt>
                  <c:pt idx="24">
                    <c:v>1128.2073950000001</c:v>
                  </c:pt>
                  <c:pt idx="25">
                    <c:v>421.65991199999996</c:v>
                  </c:pt>
                  <c:pt idx="26">
                    <c:v>237.49233659999999</c:v>
                  </c:pt>
                  <c:pt idx="27">
                    <c:v>84.466374399999992</c:v>
                  </c:pt>
                  <c:pt idx="28">
                    <c:v>58.478128999999996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446.2580059</c:v>
                  </c:pt>
                  <c:pt idx="2">
                    <c:v>175.89374099999998</c:v>
                  </c:pt>
                  <c:pt idx="3">
                    <c:v>443.48334119999998</c:v>
                  </c:pt>
                  <c:pt idx="4">
                    <c:v>502.04696879999995</c:v>
                  </c:pt>
                  <c:pt idx="5">
                    <c:v>178.459374</c:v>
                  </c:pt>
                  <c:pt idx="6">
                    <c:v>97.684570399999998</c:v>
                  </c:pt>
                  <c:pt idx="7">
                    <c:v>8.4826440000000005</c:v>
                  </c:pt>
                  <c:pt idx="8">
                    <c:v>2.5183958</c:v>
                  </c:pt>
                  <c:pt idx="10">
                    <c:v>1851.9767999999999</c:v>
                  </c:pt>
                  <c:pt idx="11">
                    <c:v>4116.6699503999998</c:v>
                  </c:pt>
                  <c:pt idx="12">
                    <c:v>3417.9196382999999</c:v>
                  </c:pt>
                  <c:pt idx="13">
                    <c:v>1865.8371850000001</c:v>
                  </c:pt>
                  <c:pt idx="14">
                    <c:v>1030.2494483999999</c:v>
                  </c:pt>
                  <c:pt idx="15">
                    <c:v>389.67197700000003</c:v>
                  </c:pt>
                  <c:pt idx="16">
                    <c:v>219.30020199999998</c:v>
                  </c:pt>
                  <c:pt idx="17">
                    <c:v>83.943670800000007</c:v>
                  </c:pt>
                  <c:pt idx="18">
                    <c:v>58.424602800000002</c:v>
                  </c:pt>
                  <c:pt idx="20">
                    <c:v>1851.9767999999999</c:v>
                  </c:pt>
                  <c:pt idx="21">
                    <c:v>4145.0011302000003</c:v>
                  </c:pt>
                  <c:pt idx="22">
                    <c:v>3426.8073840000002</c:v>
                  </c:pt>
                  <c:pt idx="23">
                    <c:v>1908.4651443</c:v>
                  </c:pt>
                  <c:pt idx="24">
                    <c:v>1128.2073950000001</c:v>
                  </c:pt>
                  <c:pt idx="25">
                    <c:v>421.65991199999996</c:v>
                  </c:pt>
                  <c:pt idx="26">
                    <c:v>237.49233659999999</c:v>
                  </c:pt>
                  <c:pt idx="27">
                    <c:v>84.466374399999992</c:v>
                  </c:pt>
                  <c:pt idx="28">
                    <c:v>58.478128999999996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774.61900000000003</c:v>
                </c:pt>
                <c:pt idx="2">
                  <c:v>452.16899999999998</c:v>
                </c:pt>
                <c:pt idx="3">
                  <c:v>2087.9630000000002</c:v>
                </c:pt>
                <c:pt idx="4">
                  <c:v>2232.3119999999999</c:v>
                </c:pt>
                <c:pt idx="5">
                  <c:v>959.45899999999995</c:v>
                </c:pt>
                <c:pt idx="6">
                  <c:v>302.80399999999997</c:v>
                </c:pt>
                <c:pt idx="7">
                  <c:v>14.58</c:v>
                </c:pt>
                <c:pt idx="8">
                  <c:v>2.4369999999999998</c:v>
                </c:pt>
                <c:pt idx="10">
                  <c:v>9259.884</c:v>
                </c:pt>
                <c:pt idx="11">
                  <c:v>47757.192000000003</c:v>
                </c:pt>
                <c:pt idx="12">
                  <c:v>36633.650999999998</c:v>
                </c:pt>
                <c:pt idx="13">
                  <c:v>12736.09</c:v>
                </c:pt>
                <c:pt idx="14">
                  <c:v>9574.8089999999993</c:v>
                </c:pt>
                <c:pt idx="15">
                  <c:v>3020.7130000000002</c:v>
                </c:pt>
                <c:pt idx="16">
                  <c:v>1710.61</c:v>
                </c:pt>
                <c:pt idx="17">
                  <c:v>440.41800000000001</c:v>
                </c:pt>
                <c:pt idx="18">
                  <c:v>211.37700000000001</c:v>
                </c:pt>
                <c:pt idx="20">
                  <c:v>9259.884</c:v>
                </c:pt>
                <c:pt idx="21">
                  <c:v>48536.313000000002</c:v>
                </c:pt>
                <c:pt idx="22">
                  <c:v>37086.660000000003</c:v>
                </c:pt>
                <c:pt idx="23">
                  <c:v>14828.789000000001</c:v>
                </c:pt>
                <c:pt idx="24">
                  <c:v>11813.69</c:v>
                </c:pt>
                <c:pt idx="25">
                  <c:v>3981.68</c:v>
                </c:pt>
                <c:pt idx="26">
                  <c:v>2014.354</c:v>
                </c:pt>
                <c:pt idx="27">
                  <c:v>455.09899999999999</c:v>
                </c:pt>
                <c:pt idx="28">
                  <c:v>213.81399999999999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941440"/>
        <c:axId val="42963712"/>
      </c:barChart>
      <c:catAx>
        <c:axId val="429414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963712"/>
        <c:crosses val="autoZero"/>
        <c:auto val="1"/>
        <c:lblAlgn val="ctr"/>
        <c:lblOffset val="100"/>
        <c:noMultiLvlLbl val="0"/>
      </c:catAx>
      <c:valAx>
        <c:axId val="429637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9414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62.132000000000005</c:v>
                </c:pt>
                <c:pt idx="1">
                  <c:v>551.39499999999998</c:v>
                </c:pt>
                <c:pt idx="2">
                  <c:v>441.05799999999999</c:v>
                </c:pt>
                <c:pt idx="3">
                  <c:v>132.541</c:v>
                </c:pt>
                <c:pt idx="4">
                  <c:v>294.24299999999999</c:v>
                </c:pt>
                <c:pt idx="5">
                  <c:v>92.131</c:v>
                </c:pt>
                <c:pt idx="6">
                  <c:v>0</c:v>
                </c:pt>
                <c:pt idx="7">
                  <c:v>477.51099999999997</c:v>
                </c:pt>
                <c:pt idx="8">
                  <c:v>4834.6220000000003</c:v>
                </c:pt>
                <c:pt idx="9">
                  <c:v>1065.1320000000001</c:v>
                </c:pt>
                <c:pt idx="10">
                  <c:v>375.81700000000001</c:v>
                </c:pt>
                <c:pt idx="11">
                  <c:v>1799.0730000000001</c:v>
                </c:pt>
                <c:pt idx="12">
                  <c:v>1569.4849999999999</c:v>
                </c:pt>
                <c:pt idx="13">
                  <c:v>2095.241</c:v>
                </c:pt>
                <c:pt idx="14">
                  <c:v>362.73499999999996</c:v>
                </c:pt>
                <c:pt idx="15">
                  <c:v>296.95299999999997</c:v>
                </c:pt>
                <c:pt idx="16">
                  <c:v>400.82300000000004</c:v>
                </c:pt>
                <c:pt idx="17">
                  <c:v>311.37</c:v>
                </c:pt>
                <c:pt idx="18">
                  <c:v>1919.4639999999999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243968"/>
        <c:axId val="44242048"/>
      </c:barChart>
      <c:valAx>
        <c:axId val="442420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243968"/>
        <c:crosses val="max"/>
        <c:crossBetween val="between"/>
      </c:valAx>
      <c:catAx>
        <c:axId val="44243968"/>
        <c:scaling>
          <c:orientation val="maxMin"/>
        </c:scaling>
        <c:delete val="0"/>
        <c:axPos val="l"/>
        <c:majorTickMark val="out"/>
        <c:minorTickMark val="none"/>
        <c:tickLblPos val="nextTo"/>
        <c:crossAx val="442420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62.132000000000005</c:v>
                </c:pt>
                <c:pt idx="1">
                  <c:v>551.39499999999998</c:v>
                </c:pt>
                <c:pt idx="2">
                  <c:v>441.05799999999999</c:v>
                </c:pt>
                <c:pt idx="3">
                  <c:v>132.541</c:v>
                </c:pt>
                <c:pt idx="4">
                  <c:v>294.24299999999999</c:v>
                </c:pt>
                <c:pt idx="5">
                  <c:v>92.131</c:v>
                </c:pt>
                <c:pt idx="6">
                  <c:v>0</c:v>
                </c:pt>
                <c:pt idx="7">
                  <c:v>477.51099999999997</c:v>
                </c:pt>
                <c:pt idx="8">
                  <c:v>4834.6220000000003</c:v>
                </c:pt>
                <c:pt idx="9">
                  <c:v>1065.1320000000001</c:v>
                </c:pt>
                <c:pt idx="10">
                  <c:v>375.81700000000001</c:v>
                </c:pt>
                <c:pt idx="11">
                  <c:v>1799.0730000000001</c:v>
                </c:pt>
                <c:pt idx="12">
                  <c:v>1569.4849999999999</c:v>
                </c:pt>
                <c:pt idx="13">
                  <c:v>2095.241</c:v>
                </c:pt>
                <c:pt idx="14">
                  <c:v>362.73499999999996</c:v>
                </c:pt>
                <c:pt idx="15">
                  <c:v>296.95299999999997</c:v>
                </c:pt>
                <c:pt idx="16">
                  <c:v>400.82300000000004</c:v>
                </c:pt>
                <c:pt idx="17">
                  <c:v>311.37</c:v>
                </c:pt>
                <c:pt idx="18">
                  <c:v>1919.4639999999999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339584"/>
        <c:axId val="44329216"/>
      </c:barChart>
      <c:valAx>
        <c:axId val="443292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339584"/>
        <c:crosses val="max"/>
        <c:crossBetween val="between"/>
      </c:valAx>
      <c:catAx>
        <c:axId val="44339584"/>
        <c:scaling>
          <c:orientation val="maxMin"/>
        </c:scaling>
        <c:delete val="0"/>
        <c:axPos val="l"/>
        <c:majorTickMark val="out"/>
        <c:minorTickMark val="none"/>
        <c:tickLblPos val="nextTo"/>
        <c:crossAx val="443292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31.067</c:v>
                </c:pt>
                <c:pt idx="1">
                  <c:v>275.697</c:v>
                </c:pt>
                <c:pt idx="2">
                  <c:v>220.529</c:v>
                </c:pt>
                <c:pt idx="3">
                  <c:v>66.27</c:v>
                </c:pt>
                <c:pt idx="4">
                  <c:v>147.12100000000001</c:v>
                </c:pt>
                <c:pt idx="5">
                  <c:v>46.066000000000003</c:v>
                </c:pt>
                <c:pt idx="6">
                  <c:v>0</c:v>
                </c:pt>
                <c:pt idx="7">
                  <c:v>238.755</c:v>
                </c:pt>
                <c:pt idx="8">
                  <c:v>2417.3109999999997</c:v>
                </c:pt>
                <c:pt idx="9">
                  <c:v>532.56700000000001</c:v>
                </c:pt>
                <c:pt idx="10">
                  <c:v>187.90799999999999</c:v>
                </c:pt>
                <c:pt idx="11">
                  <c:v>899.53600000000006</c:v>
                </c:pt>
                <c:pt idx="12">
                  <c:v>784.74199999999996</c:v>
                </c:pt>
                <c:pt idx="13">
                  <c:v>1047.6199999999999</c:v>
                </c:pt>
                <c:pt idx="14">
                  <c:v>181.36699999999999</c:v>
                </c:pt>
                <c:pt idx="15">
                  <c:v>148.477</c:v>
                </c:pt>
                <c:pt idx="16">
                  <c:v>200.41200000000001</c:v>
                </c:pt>
                <c:pt idx="17">
                  <c:v>155.685</c:v>
                </c:pt>
                <c:pt idx="18">
                  <c:v>959.73300000000006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206912"/>
        <c:axId val="43204992"/>
      </c:barChart>
      <c:valAx>
        <c:axId val="43204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206912"/>
        <c:crosses val="max"/>
        <c:crossBetween val="between"/>
      </c:valAx>
      <c:catAx>
        <c:axId val="43206912"/>
        <c:scaling>
          <c:orientation val="maxMin"/>
        </c:scaling>
        <c:delete val="0"/>
        <c:axPos val="l"/>
        <c:majorTickMark val="out"/>
        <c:minorTickMark val="none"/>
        <c:tickLblPos val="nextTo"/>
        <c:crossAx val="432049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31.067</c:v>
                </c:pt>
                <c:pt idx="1">
                  <c:v>275.697</c:v>
                </c:pt>
                <c:pt idx="2">
                  <c:v>220.529</c:v>
                </c:pt>
                <c:pt idx="3">
                  <c:v>66.27</c:v>
                </c:pt>
                <c:pt idx="4">
                  <c:v>147.12100000000001</c:v>
                </c:pt>
                <c:pt idx="5">
                  <c:v>46.066000000000003</c:v>
                </c:pt>
                <c:pt idx="6">
                  <c:v>0</c:v>
                </c:pt>
                <c:pt idx="7">
                  <c:v>238.755</c:v>
                </c:pt>
                <c:pt idx="8">
                  <c:v>2417.3109999999997</c:v>
                </c:pt>
                <c:pt idx="9">
                  <c:v>532.56700000000001</c:v>
                </c:pt>
                <c:pt idx="10">
                  <c:v>187.90799999999999</c:v>
                </c:pt>
                <c:pt idx="11">
                  <c:v>899.53600000000006</c:v>
                </c:pt>
                <c:pt idx="12">
                  <c:v>784.74199999999996</c:v>
                </c:pt>
                <c:pt idx="13">
                  <c:v>1047.6199999999999</c:v>
                </c:pt>
                <c:pt idx="14">
                  <c:v>181.36699999999999</c:v>
                </c:pt>
                <c:pt idx="15">
                  <c:v>148.477</c:v>
                </c:pt>
                <c:pt idx="16">
                  <c:v>200.41200000000001</c:v>
                </c:pt>
                <c:pt idx="17">
                  <c:v>155.685</c:v>
                </c:pt>
                <c:pt idx="18">
                  <c:v>959.73300000000006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162432"/>
        <c:axId val="44160512"/>
      </c:barChart>
      <c:valAx>
        <c:axId val="441605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162432"/>
        <c:crosses val="max"/>
        <c:crossBetween val="between"/>
      </c:valAx>
      <c:catAx>
        <c:axId val="44162432"/>
        <c:scaling>
          <c:orientation val="maxMin"/>
        </c:scaling>
        <c:delete val="0"/>
        <c:axPos val="l"/>
        <c:majorTickMark val="out"/>
        <c:minorTickMark val="none"/>
        <c:tickLblPos val="nextTo"/>
        <c:crossAx val="441605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0.36222591480437949</c:v>
                </c:pt>
                <c:pt idx="4">
                  <c:v>1.1570615237088726</c:v>
                </c:pt>
                <c:pt idx="5">
                  <c:v>0</c:v>
                </c:pt>
                <c:pt idx="6">
                  <c:v>0.55667722991959234</c:v>
                </c:pt>
                <c:pt idx="7">
                  <c:v>0</c:v>
                </c:pt>
                <c:pt idx="8">
                  <c:v>0</c:v>
                </c:pt>
                <c:pt idx="9">
                  <c:v>0.60991563027463513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0.8382985604357216</c:v>
                </c:pt>
                <c:pt idx="17">
                  <c:v>0</c:v>
                </c:pt>
                <c:pt idx="18">
                  <c:v>0.12922747525856551</c:v>
                </c:pt>
                <c:pt idx="19">
                  <c:v>0</c:v>
                </c:pt>
                <c:pt idx="20">
                  <c:v>0</c:v>
                </c:pt>
                <c:pt idx="21">
                  <c:v>0.14440804757263159</c:v>
                </c:pt>
                <c:pt idx="22">
                  <c:v>0.83989529328762602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0.27714776352527692</c:v>
                </c:pt>
                <c:pt idx="28">
                  <c:v>1.2780106137139229</c:v>
                </c:pt>
                <c:pt idx="29">
                  <c:v>0</c:v>
                </c:pt>
                <c:pt idx="30">
                  <c:v>0.14440804757263159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0.11907918949245042</c:v>
                </c:pt>
                <c:pt idx="3">
                  <c:v>0.35723756847735127</c:v>
                </c:pt>
                <c:pt idx="4">
                  <c:v>12.068573923273645</c:v>
                </c:pt>
                <c:pt idx="5">
                  <c:v>0</c:v>
                </c:pt>
                <c:pt idx="6">
                  <c:v>34.067213138690974</c:v>
                </c:pt>
                <c:pt idx="7">
                  <c:v>0.11907918949245042</c:v>
                </c:pt>
                <c:pt idx="8">
                  <c:v>5.5058188772328549</c:v>
                </c:pt>
                <c:pt idx="9">
                  <c:v>7.7862227468787806</c:v>
                </c:pt>
                <c:pt idx="10">
                  <c:v>22.044900051584868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17.373808430815664</c:v>
                </c:pt>
                <c:pt idx="17">
                  <c:v>0</c:v>
                </c:pt>
                <c:pt idx="18">
                  <c:v>5.9324240032028106</c:v>
                </c:pt>
                <c:pt idx="19">
                  <c:v>0</c:v>
                </c:pt>
                <c:pt idx="20">
                  <c:v>0</c:v>
                </c:pt>
                <c:pt idx="21">
                  <c:v>0.51338146557041131</c:v>
                </c:pt>
                <c:pt idx="22">
                  <c:v>2.3120927472368988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9.0080296502609212</c:v>
                </c:pt>
                <c:pt idx="28">
                  <c:v>6.4164336340513941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0.11907918949245042</c:v>
                </c:pt>
                <c:pt idx="3">
                  <c:v>0.23815837898490083</c:v>
                </c:pt>
                <c:pt idx="4">
                  <c:v>1.0990585268238582</c:v>
                </c:pt>
                <c:pt idx="5">
                  <c:v>0.24465212442549267</c:v>
                </c:pt>
                <c:pt idx="6">
                  <c:v>2.7614072272765822</c:v>
                </c:pt>
                <c:pt idx="7">
                  <c:v>0</c:v>
                </c:pt>
                <c:pt idx="8">
                  <c:v>0.24842455314861345</c:v>
                </c:pt>
                <c:pt idx="9">
                  <c:v>0.5647231725952182</c:v>
                </c:pt>
                <c:pt idx="10">
                  <c:v>0.11907918949245042</c:v>
                </c:pt>
                <c:pt idx="11">
                  <c:v>0.11907918949245042</c:v>
                </c:pt>
                <c:pt idx="12">
                  <c:v>0.55965933006205171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3.9013109878090564</c:v>
                </c:pt>
                <c:pt idx="17">
                  <c:v>0.11907918949245042</c:v>
                </c:pt>
                <c:pt idx="18">
                  <c:v>1.3293826859320508</c:v>
                </c:pt>
                <c:pt idx="19">
                  <c:v>0</c:v>
                </c:pt>
                <c:pt idx="20">
                  <c:v>0</c:v>
                </c:pt>
                <c:pt idx="21">
                  <c:v>0.33782551716467096</c:v>
                </c:pt>
                <c:pt idx="22">
                  <c:v>2.3086731501522446</c:v>
                </c:pt>
                <c:pt idx="23">
                  <c:v>0.11928519649027236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1.957025754225616</c:v>
                </c:pt>
                <c:pt idx="28">
                  <c:v>2.0489315489926474</c:v>
                </c:pt>
                <c:pt idx="29">
                  <c:v>0.11907918949245042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527424"/>
        <c:axId val="177529216"/>
      </c:barChart>
      <c:catAx>
        <c:axId val="1775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529216"/>
        <c:crosses val="autoZero"/>
        <c:auto val="1"/>
        <c:lblAlgn val="ctr"/>
        <c:lblOffset val="100"/>
        <c:noMultiLvlLbl val="0"/>
      </c:catAx>
      <c:valAx>
        <c:axId val="1775292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527424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4.6242059801978569E-2"/>
          <c:w val="0.74525985071350065"/>
          <c:h val="0.543553292401517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0.36222591480437949</c:v>
                </c:pt>
                <c:pt idx="4">
                  <c:v>1.1570615237088726</c:v>
                </c:pt>
                <c:pt idx="5">
                  <c:v>0</c:v>
                </c:pt>
                <c:pt idx="6">
                  <c:v>0.55667722991959234</c:v>
                </c:pt>
                <c:pt idx="7">
                  <c:v>0</c:v>
                </c:pt>
                <c:pt idx="8">
                  <c:v>0</c:v>
                </c:pt>
                <c:pt idx="9">
                  <c:v>0.60991563027463513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0.8382985604357216</c:v>
                </c:pt>
                <c:pt idx="17">
                  <c:v>0</c:v>
                </c:pt>
                <c:pt idx="18">
                  <c:v>0.12922747525856551</c:v>
                </c:pt>
                <c:pt idx="19">
                  <c:v>0</c:v>
                </c:pt>
                <c:pt idx="20">
                  <c:v>0</c:v>
                </c:pt>
                <c:pt idx="21">
                  <c:v>0.14440804757263159</c:v>
                </c:pt>
                <c:pt idx="22">
                  <c:v>0.83989529328762602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0.27714776352527692</c:v>
                </c:pt>
                <c:pt idx="28">
                  <c:v>1.2780106137139229</c:v>
                </c:pt>
                <c:pt idx="29">
                  <c:v>0</c:v>
                </c:pt>
                <c:pt idx="30">
                  <c:v>0.14440804757263159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0.11907918949245042</c:v>
                </c:pt>
                <c:pt idx="3">
                  <c:v>0.35723756847735127</c:v>
                </c:pt>
                <c:pt idx="4">
                  <c:v>12.068573923273645</c:v>
                </c:pt>
                <c:pt idx="5">
                  <c:v>0</c:v>
                </c:pt>
                <c:pt idx="6">
                  <c:v>34.067213138690974</c:v>
                </c:pt>
                <c:pt idx="7">
                  <c:v>0.11907918949245042</c:v>
                </c:pt>
                <c:pt idx="8">
                  <c:v>5.5058188772328549</c:v>
                </c:pt>
                <c:pt idx="9">
                  <c:v>7.7862227468787806</c:v>
                </c:pt>
                <c:pt idx="10">
                  <c:v>22.044900051584868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17.373808430815664</c:v>
                </c:pt>
                <c:pt idx="17">
                  <c:v>0</c:v>
                </c:pt>
                <c:pt idx="18">
                  <c:v>5.9324240032028106</c:v>
                </c:pt>
                <c:pt idx="19">
                  <c:v>0</c:v>
                </c:pt>
                <c:pt idx="20">
                  <c:v>0</c:v>
                </c:pt>
                <c:pt idx="21">
                  <c:v>0.51338146557041131</c:v>
                </c:pt>
                <c:pt idx="22">
                  <c:v>2.3120927472368988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9.0080296502609212</c:v>
                </c:pt>
                <c:pt idx="28">
                  <c:v>6.4164336340513941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0.11907918949245042</c:v>
                </c:pt>
                <c:pt idx="3">
                  <c:v>0.23815837898490083</c:v>
                </c:pt>
                <c:pt idx="4">
                  <c:v>1.0990585268238582</c:v>
                </c:pt>
                <c:pt idx="5">
                  <c:v>0.24465212442549267</c:v>
                </c:pt>
                <c:pt idx="6">
                  <c:v>2.7614072272765822</c:v>
                </c:pt>
                <c:pt idx="7">
                  <c:v>0</c:v>
                </c:pt>
                <c:pt idx="8">
                  <c:v>0.24842455314861345</c:v>
                </c:pt>
                <c:pt idx="9">
                  <c:v>0.5647231725952182</c:v>
                </c:pt>
                <c:pt idx="10">
                  <c:v>0.11907918949245042</c:v>
                </c:pt>
                <c:pt idx="11">
                  <c:v>0.11907918949245042</c:v>
                </c:pt>
                <c:pt idx="12">
                  <c:v>0.55965933006205171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3.9013109878090564</c:v>
                </c:pt>
                <c:pt idx="17">
                  <c:v>0.11907918949245042</c:v>
                </c:pt>
                <c:pt idx="18">
                  <c:v>1.3293826859320508</c:v>
                </c:pt>
                <c:pt idx="19">
                  <c:v>0</c:v>
                </c:pt>
                <c:pt idx="20">
                  <c:v>0</c:v>
                </c:pt>
                <c:pt idx="21">
                  <c:v>0.33782551716467096</c:v>
                </c:pt>
                <c:pt idx="22">
                  <c:v>2.3086731501522446</c:v>
                </c:pt>
                <c:pt idx="23">
                  <c:v>0.11928519649027236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1.957025754225616</c:v>
                </c:pt>
                <c:pt idx="28">
                  <c:v>2.0489315489926474</c:v>
                </c:pt>
                <c:pt idx="29">
                  <c:v>0.11907918949245042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661440"/>
        <c:axId val="177662976"/>
      </c:barChart>
      <c:catAx>
        <c:axId val="1776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662976"/>
        <c:crosses val="autoZero"/>
        <c:auto val="1"/>
        <c:lblAlgn val="ctr"/>
        <c:lblOffset val="100"/>
        <c:noMultiLvlLbl val="0"/>
      </c:catAx>
      <c:valAx>
        <c:axId val="1776629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661440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0.36222591480437949</c:v>
                </c:pt>
                <c:pt idx="4">
                  <c:v>1.1570615237088726</c:v>
                </c:pt>
                <c:pt idx="5">
                  <c:v>0</c:v>
                </c:pt>
                <c:pt idx="6">
                  <c:v>0.55667722991959234</c:v>
                </c:pt>
                <c:pt idx="7">
                  <c:v>0</c:v>
                </c:pt>
                <c:pt idx="8">
                  <c:v>0</c:v>
                </c:pt>
                <c:pt idx="9">
                  <c:v>0.60991563027463513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0.8382985604357216</c:v>
                </c:pt>
                <c:pt idx="17">
                  <c:v>0</c:v>
                </c:pt>
                <c:pt idx="18">
                  <c:v>0.12922747525856551</c:v>
                </c:pt>
                <c:pt idx="19">
                  <c:v>0</c:v>
                </c:pt>
                <c:pt idx="20">
                  <c:v>0</c:v>
                </c:pt>
                <c:pt idx="21">
                  <c:v>0.14440804757263159</c:v>
                </c:pt>
                <c:pt idx="22">
                  <c:v>0.83989529328762602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0.27714776352527692</c:v>
                </c:pt>
                <c:pt idx="28">
                  <c:v>1.2780106137139229</c:v>
                </c:pt>
                <c:pt idx="29">
                  <c:v>0</c:v>
                </c:pt>
                <c:pt idx="30">
                  <c:v>0.14440804757263159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0.11907918949245042</c:v>
                </c:pt>
                <c:pt idx="3">
                  <c:v>0.35723756847735127</c:v>
                </c:pt>
                <c:pt idx="4">
                  <c:v>12.068573923273645</c:v>
                </c:pt>
                <c:pt idx="5">
                  <c:v>0</c:v>
                </c:pt>
                <c:pt idx="6">
                  <c:v>34.067213138690974</c:v>
                </c:pt>
                <c:pt idx="7">
                  <c:v>0.11907918949245042</c:v>
                </c:pt>
                <c:pt idx="8">
                  <c:v>5.5058188772328549</c:v>
                </c:pt>
                <c:pt idx="9">
                  <c:v>7.7862227468787806</c:v>
                </c:pt>
                <c:pt idx="10">
                  <c:v>22.044900051584868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17.373808430815664</c:v>
                </c:pt>
                <c:pt idx="17">
                  <c:v>0</c:v>
                </c:pt>
                <c:pt idx="18">
                  <c:v>5.9324240032028106</c:v>
                </c:pt>
                <c:pt idx="19">
                  <c:v>0</c:v>
                </c:pt>
                <c:pt idx="20">
                  <c:v>0</c:v>
                </c:pt>
                <c:pt idx="21">
                  <c:v>0.51338146557041131</c:v>
                </c:pt>
                <c:pt idx="22">
                  <c:v>2.3120927472368988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9.0080296502609212</c:v>
                </c:pt>
                <c:pt idx="28">
                  <c:v>6.4164336340513941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0.11907918949245042</c:v>
                </c:pt>
                <c:pt idx="3">
                  <c:v>0.23815837898490083</c:v>
                </c:pt>
                <c:pt idx="4">
                  <c:v>1.0990585268238582</c:v>
                </c:pt>
                <c:pt idx="5">
                  <c:v>0.24465212442549267</c:v>
                </c:pt>
                <c:pt idx="6">
                  <c:v>2.7614072272765822</c:v>
                </c:pt>
                <c:pt idx="7">
                  <c:v>0</c:v>
                </c:pt>
                <c:pt idx="8">
                  <c:v>0.24842455314861345</c:v>
                </c:pt>
                <c:pt idx="9">
                  <c:v>0.5647231725952182</c:v>
                </c:pt>
                <c:pt idx="10">
                  <c:v>0.11907918949245042</c:v>
                </c:pt>
                <c:pt idx="11">
                  <c:v>0.11907918949245042</c:v>
                </c:pt>
                <c:pt idx="12">
                  <c:v>0.55965933006205171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3.9013109878090564</c:v>
                </c:pt>
                <c:pt idx="17">
                  <c:v>0.11907918949245042</c:v>
                </c:pt>
                <c:pt idx="18">
                  <c:v>1.3293826859320508</c:v>
                </c:pt>
                <c:pt idx="19">
                  <c:v>0</c:v>
                </c:pt>
                <c:pt idx="20">
                  <c:v>0</c:v>
                </c:pt>
                <c:pt idx="21">
                  <c:v>0.33782551716467096</c:v>
                </c:pt>
                <c:pt idx="22">
                  <c:v>2.3086731501522446</c:v>
                </c:pt>
                <c:pt idx="23">
                  <c:v>0.11928519649027236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1.957025754225616</c:v>
                </c:pt>
                <c:pt idx="28">
                  <c:v>2.0489315489926474</c:v>
                </c:pt>
                <c:pt idx="29">
                  <c:v>0.11907918949245042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990400"/>
        <c:axId val="44004480"/>
      </c:barChart>
      <c:catAx>
        <c:axId val="439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4004480"/>
        <c:crosses val="autoZero"/>
        <c:auto val="1"/>
        <c:lblAlgn val="ctr"/>
        <c:lblOffset val="100"/>
        <c:noMultiLvlLbl val="0"/>
      </c:catAx>
      <c:valAx>
        <c:axId val="440044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3990400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Kent South London and East Sussex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85349.626418551721</c:v>
                </c:pt>
                <c:pt idx="1">
                  <c:v>11972.505561708449</c:v>
                </c:pt>
                <c:pt idx="2">
                  <c:v>331.8031997588094</c:v>
                </c:pt>
                <c:pt idx="3">
                  <c:v>284.95319977567749</c:v>
                </c:pt>
                <c:pt idx="4">
                  <c:v>336.83562193491713</c:v>
                </c:pt>
                <c:pt idx="5">
                  <c:v>732.79448276744233</c:v>
                </c:pt>
                <c:pt idx="6">
                  <c:v>1953.9465306962911</c:v>
                </c:pt>
                <c:pt idx="7">
                  <c:v>1088.9561075136678</c:v>
                </c:pt>
                <c:pt idx="8">
                  <c:v>54.855853972849999</c:v>
                </c:pt>
                <c:pt idx="9">
                  <c:v>222.36221374663</c:v>
                </c:pt>
                <c:pt idx="10">
                  <c:v>759.61596268497408</c:v>
                </c:pt>
                <c:pt idx="11">
                  <c:v>177.02161862898149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8139361555606191E-2"/>
          <c:w val="0.74663879533660471"/>
          <c:h val="0.575810483279681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0.36222591480437949</c:v>
                </c:pt>
                <c:pt idx="4">
                  <c:v>1.1570615237088726</c:v>
                </c:pt>
                <c:pt idx="5">
                  <c:v>0</c:v>
                </c:pt>
                <c:pt idx="6">
                  <c:v>0.55667722991959234</c:v>
                </c:pt>
                <c:pt idx="7">
                  <c:v>0</c:v>
                </c:pt>
                <c:pt idx="8">
                  <c:v>0</c:v>
                </c:pt>
                <c:pt idx="9">
                  <c:v>0.60991563027463513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0.8382985604357216</c:v>
                </c:pt>
                <c:pt idx="17">
                  <c:v>0</c:v>
                </c:pt>
                <c:pt idx="18">
                  <c:v>0.12922747525856551</c:v>
                </c:pt>
                <c:pt idx="19">
                  <c:v>0</c:v>
                </c:pt>
                <c:pt idx="20">
                  <c:v>0</c:v>
                </c:pt>
                <c:pt idx="21">
                  <c:v>0.14440804757263159</c:v>
                </c:pt>
                <c:pt idx="22">
                  <c:v>0.83989529328762602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0.27714776352527692</c:v>
                </c:pt>
                <c:pt idx="28">
                  <c:v>1.2780106137139229</c:v>
                </c:pt>
                <c:pt idx="29">
                  <c:v>0</c:v>
                </c:pt>
                <c:pt idx="30">
                  <c:v>0.14440804757263159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0.11907918949245042</c:v>
                </c:pt>
                <c:pt idx="3">
                  <c:v>0.35723756847735127</c:v>
                </c:pt>
                <c:pt idx="4">
                  <c:v>12.068573923273645</c:v>
                </c:pt>
                <c:pt idx="5">
                  <c:v>0</c:v>
                </c:pt>
                <c:pt idx="6">
                  <c:v>34.067213138690974</c:v>
                </c:pt>
                <c:pt idx="7">
                  <c:v>0.11907918949245042</c:v>
                </c:pt>
                <c:pt idx="8">
                  <c:v>5.5058188772328549</c:v>
                </c:pt>
                <c:pt idx="9">
                  <c:v>7.7862227468787806</c:v>
                </c:pt>
                <c:pt idx="10">
                  <c:v>22.044900051584868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17.373808430815664</c:v>
                </c:pt>
                <c:pt idx="17">
                  <c:v>0</c:v>
                </c:pt>
                <c:pt idx="18">
                  <c:v>5.9324240032028106</c:v>
                </c:pt>
                <c:pt idx="19">
                  <c:v>0</c:v>
                </c:pt>
                <c:pt idx="20">
                  <c:v>0</c:v>
                </c:pt>
                <c:pt idx="21">
                  <c:v>0.51338146557041131</c:v>
                </c:pt>
                <c:pt idx="22">
                  <c:v>2.3120927472368988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9.0080296502609212</c:v>
                </c:pt>
                <c:pt idx="28">
                  <c:v>6.4164336340513941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0.11907918949245042</c:v>
                </c:pt>
                <c:pt idx="3">
                  <c:v>0.23815837898490083</c:v>
                </c:pt>
                <c:pt idx="4">
                  <c:v>1.0990585268238582</c:v>
                </c:pt>
                <c:pt idx="5">
                  <c:v>0.24465212442549267</c:v>
                </c:pt>
                <c:pt idx="6">
                  <c:v>2.7614072272765822</c:v>
                </c:pt>
                <c:pt idx="7">
                  <c:v>0</c:v>
                </c:pt>
                <c:pt idx="8">
                  <c:v>0.24842455314861345</c:v>
                </c:pt>
                <c:pt idx="9">
                  <c:v>0.5647231725952182</c:v>
                </c:pt>
                <c:pt idx="10">
                  <c:v>0.11907918949245042</c:v>
                </c:pt>
                <c:pt idx="11">
                  <c:v>0.11907918949245042</c:v>
                </c:pt>
                <c:pt idx="12">
                  <c:v>0.55965933006205171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3.9013109878090564</c:v>
                </c:pt>
                <c:pt idx="17">
                  <c:v>0.11907918949245042</c:v>
                </c:pt>
                <c:pt idx="18">
                  <c:v>1.3293826859320508</c:v>
                </c:pt>
                <c:pt idx="19">
                  <c:v>0</c:v>
                </c:pt>
                <c:pt idx="20">
                  <c:v>0</c:v>
                </c:pt>
                <c:pt idx="21">
                  <c:v>0.33782551716467096</c:v>
                </c:pt>
                <c:pt idx="22">
                  <c:v>2.3086731501522446</c:v>
                </c:pt>
                <c:pt idx="23">
                  <c:v>0.11928519649027236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1.957025754225616</c:v>
                </c:pt>
                <c:pt idx="28">
                  <c:v>2.0489315489926474</c:v>
                </c:pt>
                <c:pt idx="29">
                  <c:v>0.11907918949245042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087168"/>
        <c:axId val="44088704"/>
      </c:barChart>
      <c:catAx>
        <c:axId val="440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4088704"/>
        <c:crosses val="autoZero"/>
        <c:auto val="1"/>
        <c:lblAlgn val="ctr"/>
        <c:lblOffset val="100"/>
        <c:noMultiLvlLbl val="0"/>
      </c:catAx>
      <c:valAx>
        <c:axId val="440887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08716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1.543467752370695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0.7754574921379418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0.7717338761853475</c:v>
                </c:pt>
                <c:pt idx="28">
                  <c:v>2.3152016285560424</c:v>
                </c:pt>
                <c:pt idx="29">
                  <c:v>0</c:v>
                </c:pt>
                <c:pt idx="30">
                  <c:v>0.7717338761853475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4.4964827341098887</c:v>
                </c:pt>
                <c:pt idx="3">
                  <c:v>2.526092573167336</c:v>
                </c:pt>
                <c:pt idx="4">
                  <c:v>21.090377854565467</c:v>
                </c:pt>
                <c:pt idx="5">
                  <c:v>0</c:v>
                </c:pt>
                <c:pt idx="6">
                  <c:v>1.5757864236375849</c:v>
                </c:pt>
                <c:pt idx="7">
                  <c:v>0</c:v>
                </c:pt>
                <c:pt idx="8">
                  <c:v>5.8378279821705084</c:v>
                </c:pt>
                <c:pt idx="9">
                  <c:v>1.2692568149522696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8.0968219173223428</c:v>
                </c:pt>
                <c:pt idx="17">
                  <c:v>0</c:v>
                </c:pt>
                <c:pt idx="18">
                  <c:v>13.36042201557024</c:v>
                </c:pt>
                <c:pt idx="19">
                  <c:v>0</c:v>
                </c:pt>
                <c:pt idx="20">
                  <c:v>0.7717338761853475</c:v>
                </c:pt>
                <c:pt idx="21">
                  <c:v>0.7717338761853475</c:v>
                </c:pt>
                <c:pt idx="22">
                  <c:v>4.5330328222199032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15.660731495517533</c:v>
                </c:pt>
                <c:pt idx="28">
                  <c:v>18.226765927180718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0.7717338761853475</c:v>
                </c:pt>
                <c:pt idx="4">
                  <c:v>2.0918865402720406</c:v>
                </c:pt>
                <c:pt idx="5">
                  <c:v>0</c:v>
                </c:pt>
                <c:pt idx="6">
                  <c:v>2.8636204164573886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5.4998077726674497</c:v>
                </c:pt>
                <c:pt idx="17">
                  <c:v>1.4834446066826272</c:v>
                </c:pt>
                <c:pt idx="18">
                  <c:v>2.0918865402720406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4.3470650231400159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1.9244766257127819</c:v>
                </c:pt>
                <c:pt idx="28">
                  <c:v>1.9244766257127819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126848"/>
        <c:axId val="178128384"/>
      </c:barChart>
      <c:catAx>
        <c:axId val="1781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128384"/>
        <c:crosses val="autoZero"/>
        <c:auto val="1"/>
        <c:lblAlgn val="ctr"/>
        <c:lblOffset val="100"/>
        <c:noMultiLvlLbl val="0"/>
      </c:catAx>
      <c:valAx>
        <c:axId val="1781283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12684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8139361555606202E-2"/>
          <c:w val="0.74112301684418858"/>
          <c:h val="0.5780733205604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1.543467752370695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0.7754574921379418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0.7717338761853475</c:v>
                </c:pt>
                <c:pt idx="28">
                  <c:v>2.3152016285560424</c:v>
                </c:pt>
                <c:pt idx="29">
                  <c:v>0</c:v>
                </c:pt>
                <c:pt idx="30">
                  <c:v>0.7717338761853475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4.4964827341098887</c:v>
                </c:pt>
                <c:pt idx="3">
                  <c:v>2.526092573167336</c:v>
                </c:pt>
                <c:pt idx="4">
                  <c:v>21.090377854565467</c:v>
                </c:pt>
                <c:pt idx="5">
                  <c:v>0</c:v>
                </c:pt>
                <c:pt idx="6">
                  <c:v>1.5757864236375849</c:v>
                </c:pt>
                <c:pt idx="7">
                  <c:v>0</c:v>
                </c:pt>
                <c:pt idx="8">
                  <c:v>5.8378279821705084</c:v>
                </c:pt>
                <c:pt idx="9">
                  <c:v>1.2692568149522696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8.0968219173223428</c:v>
                </c:pt>
                <c:pt idx="17">
                  <c:v>0</c:v>
                </c:pt>
                <c:pt idx="18">
                  <c:v>13.36042201557024</c:v>
                </c:pt>
                <c:pt idx="19">
                  <c:v>0</c:v>
                </c:pt>
                <c:pt idx="20">
                  <c:v>0.7717338761853475</c:v>
                </c:pt>
                <c:pt idx="21">
                  <c:v>0.7717338761853475</c:v>
                </c:pt>
                <c:pt idx="22">
                  <c:v>4.5330328222199032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15.660731495517533</c:v>
                </c:pt>
                <c:pt idx="28">
                  <c:v>18.226765927180718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0.7717338761853475</c:v>
                </c:pt>
                <c:pt idx="4">
                  <c:v>2.0918865402720406</c:v>
                </c:pt>
                <c:pt idx="5">
                  <c:v>0</c:v>
                </c:pt>
                <c:pt idx="6">
                  <c:v>2.8636204164573886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5.4998077726674497</c:v>
                </c:pt>
                <c:pt idx="17">
                  <c:v>1.4834446066826272</c:v>
                </c:pt>
                <c:pt idx="18">
                  <c:v>2.0918865402720406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4.3470650231400159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1.9244766257127819</c:v>
                </c:pt>
                <c:pt idx="28">
                  <c:v>1.9244766257127819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194688"/>
        <c:axId val="178200576"/>
      </c:barChart>
      <c:catAx>
        <c:axId val="17819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200576"/>
        <c:crosses val="autoZero"/>
        <c:auto val="1"/>
        <c:lblAlgn val="ctr"/>
        <c:lblOffset val="100"/>
        <c:noMultiLvlLbl val="0"/>
      </c:catAx>
      <c:valAx>
        <c:axId val="1782005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19468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0.16984446408567325</c:v>
                </c:pt>
                <c:pt idx="4">
                  <c:v>0.56932650219943348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0.16236744332075259</c:v>
                </c:pt>
                <c:pt idx="9">
                  <c:v>0.17122182710736317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19.718503401147366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0.35452427910012035</c:v>
                </c:pt>
                <c:pt idx="28">
                  <c:v>0</c:v>
                </c:pt>
                <c:pt idx="29">
                  <c:v>0</c:v>
                </c:pt>
                <c:pt idx="30">
                  <c:v>0.1624965254381926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0.16236744332075259</c:v>
                </c:pt>
                <c:pt idx="4">
                  <c:v>13.36082869030775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1.7966736967169212</c:v>
                </c:pt>
                <c:pt idx="9">
                  <c:v>5.4686103424343182</c:v>
                </c:pt>
                <c:pt idx="10">
                  <c:v>0.72411138591710689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30.683070010820085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0.42524796532688713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1.9075347773000213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0.25322355594718943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2.4890383506461813</c:v>
                </c:pt>
                <c:pt idx="17">
                  <c:v>0</c:v>
                </c:pt>
                <c:pt idx="18">
                  <c:v>0.25322355594718943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0.48880929889388886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0.19215683577936776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311552"/>
        <c:axId val="178313088"/>
      </c:barChart>
      <c:catAx>
        <c:axId val="1783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313088"/>
        <c:crosses val="autoZero"/>
        <c:auto val="1"/>
        <c:lblAlgn val="ctr"/>
        <c:lblOffset val="100"/>
        <c:noMultiLvlLbl val="0"/>
      </c:catAx>
      <c:valAx>
        <c:axId val="1783130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31155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3768707772535"/>
          <c:y val="2.8139361555606191E-2"/>
          <c:w val="0.73422829372866838"/>
          <c:h val="0.614278717053222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0.16984446408567325</c:v>
                </c:pt>
                <c:pt idx="4">
                  <c:v>0.56932650219943348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0.16236744332075259</c:v>
                </c:pt>
                <c:pt idx="9">
                  <c:v>0.17122182710736317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19.718503401147366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0.35452427910012035</c:v>
                </c:pt>
                <c:pt idx="28">
                  <c:v>0</c:v>
                </c:pt>
                <c:pt idx="29">
                  <c:v>0</c:v>
                </c:pt>
                <c:pt idx="30">
                  <c:v>0.1624965254381926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0.16236744332075259</c:v>
                </c:pt>
                <c:pt idx="4">
                  <c:v>13.36082869030775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1.7966736967169212</c:v>
                </c:pt>
                <c:pt idx="9">
                  <c:v>5.4686103424343182</c:v>
                </c:pt>
                <c:pt idx="10">
                  <c:v>0.72411138591710689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30.683070010820085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0.42524796532688713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1.9075347773000213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0.25322355594718943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2.4890383506461813</c:v>
                </c:pt>
                <c:pt idx="17">
                  <c:v>0</c:v>
                </c:pt>
                <c:pt idx="18">
                  <c:v>0.25322355594718943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0.48880929889388886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0.19215683577936776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383872"/>
        <c:axId val="44368640"/>
      </c:barChart>
      <c:catAx>
        <c:axId val="1783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4368640"/>
        <c:crosses val="autoZero"/>
        <c:auto val="1"/>
        <c:lblAlgn val="ctr"/>
        <c:lblOffset val="100"/>
        <c:noMultiLvlLbl val="0"/>
      </c:catAx>
      <c:valAx>
        <c:axId val="443686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38387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1.2780106137139229</c:v>
                </c:pt>
                <c:pt idx="1">
                  <c:v>0.27714776352527692</c:v>
                </c:pt>
                <c:pt idx="3">
                  <c:v>6.104558317608995</c:v>
                </c:pt>
                <c:pt idx="4">
                  <c:v>0</c:v>
                </c:pt>
                <c:pt idx="6">
                  <c:v>2.3152016285560424</c:v>
                </c:pt>
                <c:pt idx="7">
                  <c:v>0.7717338761853475</c:v>
                </c:pt>
                <c:pt idx="9">
                  <c:v>0</c:v>
                </c:pt>
                <c:pt idx="10">
                  <c:v>0.35452427910012035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5.3319808842939214</c:v>
                </c:pt>
                <c:pt idx="1">
                  <c:v>9.0080296502609212</c:v>
                </c:pt>
                <c:pt idx="3">
                  <c:v>19.082926370071991</c:v>
                </c:pt>
                <c:pt idx="4">
                  <c:v>12.165338945302141</c:v>
                </c:pt>
                <c:pt idx="6">
                  <c:v>18.226765927180718</c:v>
                </c:pt>
                <c:pt idx="7">
                  <c:v>15.660731495517533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1.4679245353927155</c:v>
                </c:pt>
                <c:pt idx="1">
                  <c:v>1.957025754225616</c:v>
                </c:pt>
                <c:pt idx="3">
                  <c:v>0</c:v>
                </c:pt>
                <c:pt idx="4">
                  <c:v>2.6684485834540661</c:v>
                </c:pt>
                <c:pt idx="6">
                  <c:v>0.7717338761853475</c:v>
                </c:pt>
                <c:pt idx="7">
                  <c:v>1.9244766257127819</c:v>
                </c:pt>
                <c:pt idx="9">
                  <c:v>0</c:v>
                </c:pt>
                <c:pt idx="10">
                  <c:v>0.19215683577936776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020352"/>
        <c:axId val="178021888"/>
      </c:barChart>
      <c:catAx>
        <c:axId val="1780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21888"/>
        <c:crosses val="autoZero"/>
        <c:auto val="1"/>
        <c:lblAlgn val="ctr"/>
        <c:lblOffset val="100"/>
        <c:noMultiLvlLbl val="0"/>
      </c:catAx>
      <c:valAx>
        <c:axId val="17802188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20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3.9392472866596827E-2"/>
          <c:w val="0.75284384694932782"/>
          <c:h val="0.748754016192020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1.2780106137139229</c:v>
                </c:pt>
                <c:pt idx="1">
                  <c:v>0.27714776352527692</c:v>
                </c:pt>
                <c:pt idx="3">
                  <c:v>6.104558317608995</c:v>
                </c:pt>
                <c:pt idx="4">
                  <c:v>0</c:v>
                </c:pt>
                <c:pt idx="6">
                  <c:v>2.3152016285560424</c:v>
                </c:pt>
                <c:pt idx="7">
                  <c:v>0.7717338761853475</c:v>
                </c:pt>
                <c:pt idx="9">
                  <c:v>0</c:v>
                </c:pt>
                <c:pt idx="10">
                  <c:v>0.35452427910012035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5.3319808842939214</c:v>
                </c:pt>
                <c:pt idx="1">
                  <c:v>9.0080296502609212</c:v>
                </c:pt>
                <c:pt idx="3">
                  <c:v>19.082926370071991</c:v>
                </c:pt>
                <c:pt idx="4">
                  <c:v>12.165338945302141</c:v>
                </c:pt>
                <c:pt idx="6">
                  <c:v>18.226765927180718</c:v>
                </c:pt>
                <c:pt idx="7">
                  <c:v>15.660731495517533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1.4679245353927155</c:v>
                </c:pt>
                <c:pt idx="1">
                  <c:v>1.957025754225616</c:v>
                </c:pt>
                <c:pt idx="3">
                  <c:v>0</c:v>
                </c:pt>
                <c:pt idx="4">
                  <c:v>2.6684485834540661</c:v>
                </c:pt>
                <c:pt idx="6">
                  <c:v>0.7717338761853475</c:v>
                </c:pt>
                <c:pt idx="7">
                  <c:v>1.9244766257127819</c:v>
                </c:pt>
                <c:pt idx="9">
                  <c:v>0</c:v>
                </c:pt>
                <c:pt idx="10">
                  <c:v>0.19215683577936776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087424"/>
        <c:axId val="178088960"/>
      </c:barChart>
      <c:catAx>
        <c:axId val="1780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88960"/>
        <c:crosses val="autoZero"/>
        <c:auto val="1"/>
        <c:lblAlgn val="ctr"/>
        <c:lblOffset val="100"/>
        <c:noMultiLvlLbl val="0"/>
      </c:catAx>
      <c:valAx>
        <c:axId val="17808896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87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0.94082840236686394</c:v>
                </c:pt>
                <c:pt idx="1">
                  <c:v>0.95569620253164556</c:v>
                </c:pt>
                <c:pt idx="2">
                  <c:v>0.82608695652173914</c:v>
                </c:pt>
                <c:pt idx="3">
                  <c:v>0.93617021276595747</c:v>
                </c:pt>
                <c:pt idx="4">
                  <c:v>0.9314420803782506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2.1696252465483234E-2</c:v>
                </c:pt>
                <c:pt idx="1">
                  <c:v>1.8987341772151899E-2</c:v>
                </c:pt>
                <c:pt idx="2">
                  <c:v>8.6956521739130432E-2</c:v>
                </c:pt>
                <c:pt idx="3">
                  <c:v>3.1914893617021274E-2</c:v>
                </c:pt>
                <c:pt idx="4">
                  <c:v>1.8912529550827423E-2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2.1696252465483234E-2</c:v>
                </c:pt>
                <c:pt idx="1">
                  <c:v>2.3206751054852322E-2</c:v>
                </c:pt>
                <c:pt idx="2">
                  <c:v>0</c:v>
                </c:pt>
                <c:pt idx="3">
                  <c:v>1.0638297872340425E-2</c:v>
                </c:pt>
                <c:pt idx="4">
                  <c:v>2.3640661938534278E-2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3.9447731755424065E-3</c:v>
                </c:pt>
                <c:pt idx="1">
                  <c:v>0</c:v>
                </c:pt>
                <c:pt idx="2">
                  <c:v>8.6956521739130432E-2</c:v>
                </c:pt>
                <c:pt idx="3">
                  <c:v>0</c:v>
                </c:pt>
                <c:pt idx="4">
                  <c:v>4.7281323877068557E-3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1.1834319526627219E-2</c:v>
                </c:pt>
                <c:pt idx="1">
                  <c:v>2.1097046413502108E-3</c:v>
                </c:pt>
                <c:pt idx="2">
                  <c:v>0</c:v>
                </c:pt>
                <c:pt idx="3">
                  <c:v>2.1276595744680851E-2</c:v>
                </c:pt>
                <c:pt idx="4">
                  <c:v>2.1276595744680851E-2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725248"/>
        <c:axId val="178726784"/>
      </c:barChart>
      <c:catAx>
        <c:axId val="1787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726784"/>
        <c:crosses val="autoZero"/>
        <c:auto val="1"/>
        <c:lblAlgn val="ctr"/>
        <c:lblOffset val="100"/>
        <c:noMultiLvlLbl val="0"/>
      </c:catAx>
      <c:valAx>
        <c:axId val="17872678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725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0.94082840236686394</c:v>
                </c:pt>
                <c:pt idx="1">
                  <c:v>0.95569620253164556</c:v>
                </c:pt>
                <c:pt idx="2">
                  <c:v>0.82608695652173914</c:v>
                </c:pt>
                <c:pt idx="3">
                  <c:v>0.93617021276595747</c:v>
                </c:pt>
                <c:pt idx="4">
                  <c:v>0.9314420803782506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2.1696252465483234E-2</c:v>
                </c:pt>
                <c:pt idx="1">
                  <c:v>1.8987341772151899E-2</c:v>
                </c:pt>
                <c:pt idx="2">
                  <c:v>8.6956521739130432E-2</c:v>
                </c:pt>
                <c:pt idx="3">
                  <c:v>3.1914893617021274E-2</c:v>
                </c:pt>
                <c:pt idx="4">
                  <c:v>1.8912529550827423E-2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2.1696252465483234E-2</c:v>
                </c:pt>
                <c:pt idx="1">
                  <c:v>2.3206751054852322E-2</c:v>
                </c:pt>
                <c:pt idx="2">
                  <c:v>0</c:v>
                </c:pt>
                <c:pt idx="3">
                  <c:v>1.0638297872340425E-2</c:v>
                </c:pt>
                <c:pt idx="4">
                  <c:v>2.3640661938534278E-2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3.9447731755424065E-3</c:v>
                </c:pt>
                <c:pt idx="1">
                  <c:v>0</c:v>
                </c:pt>
                <c:pt idx="2">
                  <c:v>8.6956521739130432E-2</c:v>
                </c:pt>
                <c:pt idx="3">
                  <c:v>0</c:v>
                </c:pt>
                <c:pt idx="4">
                  <c:v>4.7281323877068557E-3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1.1834319526627219E-2</c:v>
                </c:pt>
                <c:pt idx="1">
                  <c:v>2.1097046413502108E-3</c:v>
                </c:pt>
                <c:pt idx="2">
                  <c:v>0</c:v>
                </c:pt>
                <c:pt idx="3">
                  <c:v>2.1276595744680851E-2</c:v>
                </c:pt>
                <c:pt idx="4">
                  <c:v>2.1276595744680851E-2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751360"/>
        <c:axId val="178752896"/>
      </c:barChart>
      <c:catAx>
        <c:axId val="1787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752896"/>
        <c:crosses val="autoZero"/>
        <c:auto val="1"/>
        <c:lblAlgn val="ctr"/>
        <c:lblOffset val="100"/>
        <c:noMultiLvlLbl val="0"/>
      </c:catAx>
      <c:valAx>
        <c:axId val="17875289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75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0.65570599613152802</c:v>
                </c:pt>
                <c:pt idx="1">
                  <c:v>0.6480331262939959</c:v>
                </c:pt>
                <c:pt idx="2">
                  <c:v>0.55172413793103448</c:v>
                </c:pt>
                <c:pt idx="3">
                  <c:v>0.59</c:v>
                </c:pt>
                <c:pt idx="4">
                  <c:v>0.6872037914691943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0.19825918762088976</c:v>
                </c:pt>
                <c:pt idx="1">
                  <c:v>0.20910973084886128</c:v>
                </c:pt>
                <c:pt idx="2">
                  <c:v>0.20689655172413793</c:v>
                </c:pt>
                <c:pt idx="3">
                  <c:v>0.23</c:v>
                </c:pt>
                <c:pt idx="4">
                  <c:v>0.17772511848341233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9.187620889748549E-2</c:v>
                </c:pt>
                <c:pt idx="1">
                  <c:v>8.6956521739130432E-2</c:v>
                </c:pt>
                <c:pt idx="2">
                  <c:v>0.13793103448275862</c:v>
                </c:pt>
                <c:pt idx="3">
                  <c:v>0.11</c:v>
                </c:pt>
                <c:pt idx="4">
                  <c:v>9.004739336492891E-2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3.0947775628626693E-2</c:v>
                </c:pt>
                <c:pt idx="1">
                  <c:v>3.1055900621118012E-2</c:v>
                </c:pt>
                <c:pt idx="2">
                  <c:v>6.8965517241379309E-2</c:v>
                </c:pt>
                <c:pt idx="3">
                  <c:v>0.05</c:v>
                </c:pt>
                <c:pt idx="4">
                  <c:v>2.3696682464454975E-2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1.7408123791102514E-2</c:v>
                </c:pt>
                <c:pt idx="1">
                  <c:v>2.0703933747412008E-2</c:v>
                </c:pt>
                <c:pt idx="2">
                  <c:v>0</c:v>
                </c:pt>
                <c:pt idx="3">
                  <c:v>0.01</c:v>
                </c:pt>
                <c:pt idx="4">
                  <c:v>1.6587677725118485E-2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5.8027079303675051E-3</c:v>
                </c:pt>
                <c:pt idx="1">
                  <c:v>4.140786749482402E-3</c:v>
                </c:pt>
                <c:pt idx="2">
                  <c:v>3.4482758620689655E-2</c:v>
                </c:pt>
                <c:pt idx="3">
                  <c:v>0.01</c:v>
                </c:pt>
                <c:pt idx="4">
                  <c:v>4.7393364928909956E-3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921472"/>
        <c:axId val="178923008"/>
      </c:barChart>
      <c:catAx>
        <c:axId val="17892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23008"/>
        <c:crosses val="autoZero"/>
        <c:auto val="1"/>
        <c:lblAlgn val="ctr"/>
        <c:lblOffset val="100"/>
        <c:noMultiLvlLbl val="0"/>
      </c:catAx>
      <c:valAx>
        <c:axId val="17892300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2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Kent South London and East Sussex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85349.626418551721</c:v>
                </c:pt>
                <c:pt idx="1">
                  <c:v>11972.505561708449</c:v>
                </c:pt>
                <c:pt idx="2">
                  <c:v>331.8031997588094</c:v>
                </c:pt>
                <c:pt idx="3">
                  <c:v>284.95319977567749</c:v>
                </c:pt>
                <c:pt idx="4">
                  <c:v>336.83562193491713</c:v>
                </c:pt>
                <c:pt idx="5">
                  <c:v>732.79448276744233</c:v>
                </c:pt>
                <c:pt idx="6">
                  <c:v>1953.9465306962911</c:v>
                </c:pt>
                <c:pt idx="7">
                  <c:v>1088.9561075136678</c:v>
                </c:pt>
                <c:pt idx="8">
                  <c:v>54.855853972849999</c:v>
                </c:pt>
                <c:pt idx="9">
                  <c:v>222.36221374663</c:v>
                </c:pt>
                <c:pt idx="10">
                  <c:v>759.61596268497408</c:v>
                </c:pt>
                <c:pt idx="11">
                  <c:v>177.02161862898149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3.4010132704940355E-2"/>
          <c:w val="0.73319544984488105"/>
          <c:h val="0.611112118432912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0.65570599613152802</c:v>
                </c:pt>
                <c:pt idx="1">
                  <c:v>0.6480331262939959</c:v>
                </c:pt>
                <c:pt idx="2">
                  <c:v>0.55172413793103448</c:v>
                </c:pt>
                <c:pt idx="3">
                  <c:v>0.59</c:v>
                </c:pt>
                <c:pt idx="4">
                  <c:v>0.6872037914691943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0.19825918762088976</c:v>
                </c:pt>
                <c:pt idx="1">
                  <c:v>0.20910973084886128</c:v>
                </c:pt>
                <c:pt idx="2">
                  <c:v>0.20689655172413793</c:v>
                </c:pt>
                <c:pt idx="3">
                  <c:v>0.23</c:v>
                </c:pt>
                <c:pt idx="4">
                  <c:v>0.17772511848341233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9.187620889748549E-2</c:v>
                </c:pt>
                <c:pt idx="1">
                  <c:v>8.6956521739130432E-2</c:v>
                </c:pt>
                <c:pt idx="2">
                  <c:v>0.13793103448275862</c:v>
                </c:pt>
                <c:pt idx="3">
                  <c:v>0.11</c:v>
                </c:pt>
                <c:pt idx="4">
                  <c:v>9.004739336492891E-2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3.0947775628626693E-2</c:v>
                </c:pt>
                <c:pt idx="1">
                  <c:v>3.1055900621118012E-2</c:v>
                </c:pt>
                <c:pt idx="2">
                  <c:v>6.8965517241379309E-2</c:v>
                </c:pt>
                <c:pt idx="3">
                  <c:v>0.05</c:v>
                </c:pt>
                <c:pt idx="4">
                  <c:v>2.3696682464454975E-2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1.7408123791102514E-2</c:v>
                </c:pt>
                <c:pt idx="1">
                  <c:v>2.0703933747412008E-2</c:v>
                </c:pt>
                <c:pt idx="2">
                  <c:v>0</c:v>
                </c:pt>
                <c:pt idx="3">
                  <c:v>0.01</c:v>
                </c:pt>
                <c:pt idx="4">
                  <c:v>1.6587677725118485E-2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Kent South London and East Sussex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5.8027079303675051E-3</c:v>
                </c:pt>
                <c:pt idx="1">
                  <c:v>4.140786749482402E-3</c:v>
                </c:pt>
                <c:pt idx="2">
                  <c:v>3.4482758620689655E-2</c:v>
                </c:pt>
                <c:pt idx="3">
                  <c:v>0.01</c:v>
                </c:pt>
                <c:pt idx="4">
                  <c:v>4.7393364928909956E-3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981120"/>
        <c:axId val="178987008"/>
      </c:barChart>
      <c:catAx>
        <c:axId val="1789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987008"/>
        <c:crosses val="autoZero"/>
        <c:auto val="1"/>
        <c:lblAlgn val="ctr"/>
        <c:lblOffset val="100"/>
        <c:noMultiLvlLbl val="0"/>
      </c:catAx>
      <c:valAx>
        <c:axId val="17898700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981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48.707604447188821</c:v>
                </c:pt>
                <c:pt idx="1">
                  <c:v>35.738960368691103</c:v>
                </c:pt>
                <c:pt idx="2">
                  <c:v>39.815068844574768</c:v>
                </c:pt>
                <c:pt idx="3">
                  <c:v>54.25037793532028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51.292395552811179</c:v>
                </c:pt>
                <c:pt idx="1">
                  <c:v>64.261039631308904</c:v>
                </c:pt>
                <c:pt idx="2">
                  <c:v>60.18493115542524</c:v>
                </c:pt>
                <c:pt idx="3">
                  <c:v>45.74962206467972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084672"/>
        <c:axId val="179086464"/>
      </c:barChart>
      <c:catAx>
        <c:axId val="1790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086464"/>
        <c:crosses val="autoZero"/>
        <c:auto val="1"/>
        <c:lblAlgn val="ctr"/>
        <c:lblOffset val="100"/>
        <c:noMultiLvlLbl val="0"/>
      </c:catAx>
      <c:valAx>
        <c:axId val="179086464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08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3.0519432995774295E-2"/>
          <c:w val="0.86246122026887284"/>
          <c:h val="0.85991706847817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48.707604447188821</c:v>
                </c:pt>
                <c:pt idx="1">
                  <c:v>35.738960368691103</c:v>
                </c:pt>
                <c:pt idx="2">
                  <c:v>39.815068844574768</c:v>
                </c:pt>
                <c:pt idx="3">
                  <c:v>54.25037793532028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51.292395552811179</c:v>
                </c:pt>
                <c:pt idx="1">
                  <c:v>64.261039631308904</c:v>
                </c:pt>
                <c:pt idx="2">
                  <c:v>60.18493115542524</c:v>
                </c:pt>
                <c:pt idx="3">
                  <c:v>45.74962206467972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131520"/>
        <c:axId val="179133056"/>
      </c:barChart>
      <c:catAx>
        <c:axId val="1791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179133056"/>
        <c:crosses val="autoZero"/>
        <c:auto val="1"/>
        <c:lblAlgn val="ctr"/>
        <c:lblOffset val="100"/>
        <c:noMultiLvlLbl val="0"/>
      </c:catAx>
      <c:valAx>
        <c:axId val="17913305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13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27.129840068020393</c:v>
                </c:pt>
                <c:pt idx="1">
                  <c:v>5.0040956908563654</c:v>
                </c:pt>
                <c:pt idx="2">
                  <c:v>12.363846061832607</c:v>
                </c:pt>
                <c:pt idx="3">
                  <c:v>0.60617032901309009</c:v>
                </c:pt>
                <c:pt idx="4">
                  <c:v>6.1393840177939287</c:v>
                </c:pt>
                <c:pt idx="5">
                  <c:v>1.1331628917072667</c:v>
                </c:pt>
                <c:pt idx="6">
                  <c:v>0.20205677633769667</c:v>
                </c:pt>
                <c:pt idx="8">
                  <c:v>0</c:v>
                </c:pt>
                <c:pt idx="9">
                  <c:v>0</c:v>
                </c:pt>
                <c:pt idx="10">
                  <c:v>29.250858584826428</c:v>
                </c:pt>
                <c:pt idx="11">
                  <c:v>0</c:v>
                </c:pt>
                <c:pt idx="12">
                  <c:v>11.3745110194379</c:v>
                </c:pt>
                <c:pt idx="13">
                  <c:v>3.2441838926988744</c:v>
                </c:pt>
                <c:pt idx="14">
                  <c:v>0</c:v>
                </c:pt>
                <c:pt idx="16">
                  <c:v>11.437115372142124</c:v>
                </c:pt>
                <c:pt idx="17">
                  <c:v>1.9361477822879267</c:v>
                </c:pt>
                <c:pt idx="18">
                  <c:v>19.851884694654974</c:v>
                </c:pt>
                <c:pt idx="19">
                  <c:v>0</c:v>
                </c:pt>
                <c:pt idx="20">
                  <c:v>6.8663089956330197</c:v>
                </c:pt>
                <c:pt idx="21">
                  <c:v>1.6597559098490871</c:v>
                </c:pt>
                <c:pt idx="22">
                  <c:v>0</c:v>
                </c:pt>
                <c:pt idx="24">
                  <c:v>33.711966333944801</c:v>
                </c:pt>
                <c:pt idx="25">
                  <c:v>4.9587376767969102</c:v>
                </c:pt>
                <c:pt idx="26">
                  <c:v>11.259313749559613</c:v>
                </c:pt>
                <c:pt idx="27">
                  <c:v>0.22627470156063922</c:v>
                </c:pt>
                <c:pt idx="28">
                  <c:v>6.4392236333969688</c:v>
                </c:pt>
                <c:pt idx="29">
                  <c:v>1.0427057295243456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913856"/>
        <c:axId val="177915392"/>
      </c:barChart>
      <c:catAx>
        <c:axId val="1779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15392"/>
        <c:crosses val="autoZero"/>
        <c:auto val="1"/>
        <c:lblAlgn val="ctr"/>
        <c:lblOffset val="100"/>
        <c:noMultiLvlLbl val="0"/>
      </c:catAx>
      <c:valAx>
        <c:axId val="17791539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13856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6.7318894712307786E-2"/>
          <c:w val="0.86659772492244058"/>
          <c:h val="0.55771712162081089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27.129840068020393</c:v>
                </c:pt>
                <c:pt idx="1">
                  <c:v>5.0040956908563654</c:v>
                </c:pt>
                <c:pt idx="2">
                  <c:v>12.363846061832607</c:v>
                </c:pt>
                <c:pt idx="3">
                  <c:v>0.60617032901309009</c:v>
                </c:pt>
                <c:pt idx="4">
                  <c:v>6.1393840177939287</c:v>
                </c:pt>
                <c:pt idx="5">
                  <c:v>1.1331628917072667</c:v>
                </c:pt>
                <c:pt idx="6">
                  <c:v>0.20205677633769667</c:v>
                </c:pt>
                <c:pt idx="8">
                  <c:v>0</c:v>
                </c:pt>
                <c:pt idx="9">
                  <c:v>0</c:v>
                </c:pt>
                <c:pt idx="10">
                  <c:v>29.250858584826428</c:v>
                </c:pt>
                <c:pt idx="11">
                  <c:v>0</c:v>
                </c:pt>
                <c:pt idx="12">
                  <c:v>11.3745110194379</c:v>
                </c:pt>
                <c:pt idx="13">
                  <c:v>3.2441838926988744</c:v>
                </c:pt>
                <c:pt idx="14">
                  <c:v>0</c:v>
                </c:pt>
                <c:pt idx="16">
                  <c:v>11.437115372142124</c:v>
                </c:pt>
                <c:pt idx="17">
                  <c:v>1.9361477822879267</c:v>
                </c:pt>
                <c:pt idx="18">
                  <c:v>19.851884694654974</c:v>
                </c:pt>
                <c:pt idx="19">
                  <c:v>0</c:v>
                </c:pt>
                <c:pt idx="20">
                  <c:v>6.8663089956330197</c:v>
                </c:pt>
                <c:pt idx="21">
                  <c:v>1.6597559098490871</c:v>
                </c:pt>
                <c:pt idx="22">
                  <c:v>0</c:v>
                </c:pt>
                <c:pt idx="24">
                  <c:v>33.711966333944801</c:v>
                </c:pt>
                <c:pt idx="25">
                  <c:v>4.9587376767969102</c:v>
                </c:pt>
                <c:pt idx="26">
                  <c:v>11.259313749559613</c:v>
                </c:pt>
                <c:pt idx="27">
                  <c:v>0.22627470156063922</c:v>
                </c:pt>
                <c:pt idx="28">
                  <c:v>6.4392236333969688</c:v>
                </c:pt>
                <c:pt idx="29">
                  <c:v>1.0427057295243456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167232"/>
        <c:axId val="179168768"/>
      </c:barChart>
      <c:catAx>
        <c:axId val="1791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9168768"/>
        <c:crosses val="autoZero"/>
        <c:auto val="1"/>
        <c:lblAlgn val="ctr"/>
        <c:lblOffset val="100"/>
        <c:noMultiLvlLbl val="0"/>
      </c:catAx>
      <c:valAx>
        <c:axId val="17916876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16723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10.37</c:v>
                </c:pt>
                <c:pt idx="1">
                  <c:v>13.82</c:v>
                </c:pt>
                <c:pt idx="2">
                  <c:v>5.68</c:v>
                </c:pt>
                <c:pt idx="3">
                  <c:v>13.27</c:v>
                </c:pt>
                <c:pt idx="4">
                  <c:v>10.74</c:v>
                </c:pt>
                <c:pt idx="5">
                  <c:v>14.47</c:v>
                </c:pt>
                <c:pt idx="6">
                  <c:v>14.39</c:v>
                </c:pt>
                <c:pt idx="7">
                  <c:v>11.56</c:v>
                </c:pt>
                <c:pt idx="8">
                  <c:v>13.8</c:v>
                </c:pt>
                <c:pt idx="9">
                  <c:v>0</c:v>
                </c:pt>
                <c:pt idx="10">
                  <c:v>17.27</c:v>
                </c:pt>
                <c:pt idx="11">
                  <c:v>4.97</c:v>
                </c:pt>
                <c:pt idx="12">
                  <c:v>6.16</c:v>
                </c:pt>
                <c:pt idx="13">
                  <c:v>6.03</c:v>
                </c:pt>
                <c:pt idx="14">
                  <c:v>6.56</c:v>
                </c:pt>
                <c:pt idx="15">
                  <c:v>5.29</c:v>
                </c:pt>
                <c:pt idx="16">
                  <c:v>6.13</c:v>
                </c:pt>
                <c:pt idx="17">
                  <c:v>4</c:v>
                </c:pt>
                <c:pt idx="18">
                  <c:v>0</c:v>
                </c:pt>
                <c:pt idx="19">
                  <c:v>4.8600000000000003</c:v>
                </c:pt>
                <c:pt idx="20">
                  <c:v>0</c:v>
                </c:pt>
                <c:pt idx="21">
                  <c:v>4.4800000000000004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6.22</c:v>
                </c:pt>
                <c:pt idx="1">
                  <c:v>11.64</c:v>
                </c:pt>
                <c:pt idx="2">
                  <c:v>5.66</c:v>
                </c:pt>
                <c:pt idx="3">
                  <c:v>15.42</c:v>
                </c:pt>
                <c:pt idx="4">
                  <c:v>11</c:v>
                </c:pt>
                <c:pt idx="5">
                  <c:v>14.2</c:v>
                </c:pt>
                <c:pt idx="6">
                  <c:v>14.9</c:v>
                </c:pt>
                <c:pt idx="7">
                  <c:v>9.39</c:v>
                </c:pt>
                <c:pt idx="8">
                  <c:v>15.12</c:v>
                </c:pt>
                <c:pt idx="9">
                  <c:v>0</c:v>
                </c:pt>
                <c:pt idx="10">
                  <c:v>9.7200000000000006</c:v>
                </c:pt>
                <c:pt idx="11">
                  <c:v>5.12</c:v>
                </c:pt>
                <c:pt idx="12">
                  <c:v>6.73</c:v>
                </c:pt>
                <c:pt idx="13">
                  <c:v>5.98</c:v>
                </c:pt>
                <c:pt idx="14">
                  <c:v>6.88</c:v>
                </c:pt>
                <c:pt idx="15">
                  <c:v>5.97</c:v>
                </c:pt>
                <c:pt idx="16">
                  <c:v>6.71</c:v>
                </c:pt>
                <c:pt idx="17">
                  <c:v>2.82</c:v>
                </c:pt>
                <c:pt idx="18">
                  <c:v>2.91</c:v>
                </c:pt>
                <c:pt idx="19">
                  <c:v>7.39</c:v>
                </c:pt>
                <c:pt idx="20">
                  <c:v>5.66</c:v>
                </c:pt>
                <c:pt idx="21">
                  <c:v>5.71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9459584"/>
        <c:axId val="179461120"/>
      </c:barChart>
      <c:catAx>
        <c:axId val="179459584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461120"/>
        <c:crosses val="autoZero"/>
        <c:auto val="1"/>
        <c:lblAlgn val="ctr"/>
        <c:lblOffset val="100"/>
        <c:noMultiLvlLbl val="0"/>
      </c:catAx>
      <c:valAx>
        <c:axId val="1794611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94595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10.37</c:v>
                </c:pt>
                <c:pt idx="1">
                  <c:v>13.82</c:v>
                </c:pt>
                <c:pt idx="2">
                  <c:v>5.68</c:v>
                </c:pt>
                <c:pt idx="3">
                  <c:v>13.27</c:v>
                </c:pt>
                <c:pt idx="4">
                  <c:v>10.74</c:v>
                </c:pt>
                <c:pt idx="5">
                  <c:v>14.47</c:v>
                </c:pt>
                <c:pt idx="6">
                  <c:v>14.39</c:v>
                </c:pt>
                <c:pt idx="7">
                  <c:v>11.56</c:v>
                </c:pt>
                <c:pt idx="8">
                  <c:v>13.8</c:v>
                </c:pt>
                <c:pt idx="9">
                  <c:v>0</c:v>
                </c:pt>
                <c:pt idx="10">
                  <c:v>17.27</c:v>
                </c:pt>
                <c:pt idx="11">
                  <c:v>4.97</c:v>
                </c:pt>
                <c:pt idx="12">
                  <c:v>6.16</c:v>
                </c:pt>
                <c:pt idx="13">
                  <c:v>6.03</c:v>
                </c:pt>
                <c:pt idx="14">
                  <c:v>6.56</c:v>
                </c:pt>
                <c:pt idx="15">
                  <c:v>5.29</c:v>
                </c:pt>
                <c:pt idx="16">
                  <c:v>6.13</c:v>
                </c:pt>
                <c:pt idx="17">
                  <c:v>4</c:v>
                </c:pt>
                <c:pt idx="18">
                  <c:v>0</c:v>
                </c:pt>
                <c:pt idx="19">
                  <c:v>4.8600000000000003</c:v>
                </c:pt>
                <c:pt idx="20">
                  <c:v>0</c:v>
                </c:pt>
                <c:pt idx="21">
                  <c:v>4.4800000000000004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6.22</c:v>
                </c:pt>
                <c:pt idx="1">
                  <c:v>11.64</c:v>
                </c:pt>
                <c:pt idx="2">
                  <c:v>5.66</c:v>
                </c:pt>
                <c:pt idx="3">
                  <c:v>15.42</c:v>
                </c:pt>
                <c:pt idx="4">
                  <c:v>11</c:v>
                </c:pt>
                <c:pt idx="5">
                  <c:v>14.2</c:v>
                </c:pt>
                <c:pt idx="6">
                  <c:v>14.9</c:v>
                </c:pt>
                <c:pt idx="7">
                  <c:v>9.39</c:v>
                </c:pt>
                <c:pt idx="8">
                  <c:v>15.12</c:v>
                </c:pt>
                <c:pt idx="9">
                  <c:v>0</c:v>
                </c:pt>
                <c:pt idx="10">
                  <c:v>9.7200000000000006</c:v>
                </c:pt>
                <c:pt idx="11">
                  <c:v>5.12</c:v>
                </c:pt>
                <c:pt idx="12">
                  <c:v>6.73</c:v>
                </c:pt>
                <c:pt idx="13">
                  <c:v>5.98</c:v>
                </c:pt>
                <c:pt idx="14">
                  <c:v>6.88</c:v>
                </c:pt>
                <c:pt idx="15">
                  <c:v>5.97</c:v>
                </c:pt>
                <c:pt idx="16">
                  <c:v>6.71</c:v>
                </c:pt>
                <c:pt idx="17">
                  <c:v>2.82</c:v>
                </c:pt>
                <c:pt idx="18">
                  <c:v>2.91</c:v>
                </c:pt>
                <c:pt idx="19">
                  <c:v>7.39</c:v>
                </c:pt>
                <c:pt idx="20">
                  <c:v>5.66</c:v>
                </c:pt>
                <c:pt idx="21">
                  <c:v>5.71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9492352"/>
        <c:axId val="179493888"/>
      </c:barChart>
      <c:catAx>
        <c:axId val="179492352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493888"/>
        <c:crosses val="autoZero"/>
        <c:auto val="1"/>
        <c:lblAlgn val="ctr"/>
        <c:lblOffset val="100"/>
        <c:noMultiLvlLbl val="0"/>
      </c:catAx>
      <c:valAx>
        <c:axId val="1794938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94923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160.82599999999999</c:v>
                </c:pt>
                <c:pt idx="1">
                  <c:v>139.34299999999999</c:v>
                </c:pt>
                <c:pt idx="2">
                  <c:v>172.786</c:v>
                </c:pt>
                <c:pt idx="3">
                  <c:v>93.953999999999994</c:v>
                </c:pt>
                <c:pt idx="4">
                  <c:v>86.736999999999995</c:v>
                </c:pt>
                <c:pt idx="5">
                  <c:v>116.59699999999999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329.86099999999999</c:v>
                </c:pt>
                <c:pt idx="1">
                  <c:v>259.64800000000002</c:v>
                </c:pt>
                <c:pt idx="2">
                  <c:v>315.899</c:v>
                </c:pt>
                <c:pt idx="3">
                  <c:v>239.42500000000001</c:v>
                </c:pt>
                <c:pt idx="4">
                  <c:v>196.49</c:v>
                </c:pt>
                <c:pt idx="5">
                  <c:v>247.17899999999997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55296"/>
        <c:axId val="178457216"/>
      </c:lineChart>
      <c:catAx>
        <c:axId val="17845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8457216"/>
        <c:crosses val="autoZero"/>
        <c:auto val="1"/>
        <c:lblAlgn val="ctr"/>
        <c:lblOffset val="100"/>
        <c:noMultiLvlLbl val="0"/>
      </c:catAx>
      <c:valAx>
        <c:axId val="178457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8455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160.82599999999999</c:v>
                </c:pt>
                <c:pt idx="1">
                  <c:v>139.34299999999999</c:v>
                </c:pt>
                <c:pt idx="2">
                  <c:v>172.786</c:v>
                </c:pt>
                <c:pt idx="3">
                  <c:v>93.953999999999994</c:v>
                </c:pt>
                <c:pt idx="4">
                  <c:v>86.736999999999995</c:v>
                </c:pt>
                <c:pt idx="5">
                  <c:v>116.59699999999999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329.86099999999999</c:v>
                </c:pt>
                <c:pt idx="1">
                  <c:v>259.64800000000002</c:v>
                </c:pt>
                <c:pt idx="2">
                  <c:v>315.899</c:v>
                </c:pt>
                <c:pt idx="3">
                  <c:v>239.42500000000001</c:v>
                </c:pt>
                <c:pt idx="4">
                  <c:v>196.49</c:v>
                </c:pt>
                <c:pt idx="5">
                  <c:v>247.17899999999997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02976"/>
        <c:axId val="180304896"/>
      </c:lineChart>
      <c:catAx>
        <c:axId val="18030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304896"/>
        <c:crosses val="autoZero"/>
        <c:auto val="1"/>
        <c:lblAlgn val="ctr"/>
        <c:lblOffset val="100"/>
        <c:noMultiLvlLbl val="0"/>
      </c:catAx>
      <c:valAx>
        <c:axId val="180304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302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26.600620399999997</c:v>
                  </c:pt>
                  <c:pt idx="1">
                    <c:v>22.044062599999997</c:v>
                  </c:pt>
                  <c:pt idx="2">
                    <c:v>31.602559400000001</c:v>
                  </c:pt>
                  <c:pt idx="3">
                    <c:v>21.402721200000002</c:v>
                  </c:pt>
                  <c:pt idx="4">
                    <c:v>21.979155799999997</c:v>
                  </c:pt>
                  <c:pt idx="5">
                    <c:v>26.374241400000002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26.600620399999997</c:v>
                  </c:pt>
                  <c:pt idx="1">
                    <c:v>22.044062599999997</c:v>
                  </c:pt>
                  <c:pt idx="2">
                    <c:v>31.602559400000001</c:v>
                  </c:pt>
                  <c:pt idx="3">
                    <c:v>21.402721200000002</c:v>
                  </c:pt>
                  <c:pt idx="4">
                    <c:v>21.979155799999997</c:v>
                  </c:pt>
                  <c:pt idx="5">
                    <c:v>26.374241400000002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160.82599999999999</c:v>
                </c:pt>
                <c:pt idx="1">
                  <c:v>139.34299999999999</c:v>
                </c:pt>
                <c:pt idx="2">
                  <c:v>172.786</c:v>
                </c:pt>
                <c:pt idx="3">
                  <c:v>93.953999999999994</c:v>
                </c:pt>
                <c:pt idx="4">
                  <c:v>86.736999999999995</c:v>
                </c:pt>
                <c:pt idx="5">
                  <c:v>116.59699999999999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351744"/>
        <c:axId val="180353664"/>
      </c:barChart>
      <c:catAx>
        <c:axId val="18035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353664"/>
        <c:crosses val="autoZero"/>
        <c:auto val="1"/>
        <c:lblAlgn val="ctr"/>
        <c:lblOffset val="100"/>
        <c:noMultiLvlLbl val="0"/>
      </c:catAx>
      <c:valAx>
        <c:axId val="180353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351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76309.644832477657</c:v>
                </c:pt>
                <c:pt idx="1">
                  <c:v>11646.639229256301</c:v>
                </c:pt>
                <c:pt idx="2">
                  <c:v>319.82596868790836</c:v>
                </c:pt>
                <c:pt idx="3">
                  <c:v>254.03732629695139</c:v>
                </c:pt>
                <c:pt idx="4">
                  <c:v>247.30077042186201</c:v>
                </c:pt>
                <c:pt idx="5">
                  <c:v>632.37402333799207</c:v>
                </c:pt>
                <c:pt idx="6">
                  <c:v>1647.8898358616109</c:v>
                </c:pt>
                <c:pt idx="7">
                  <c:v>1076.9856342938679</c:v>
                </c:pt>
                <c:pt idx="8">
                  <c:v>54.855853972849999</c:v>
                </c:pt>
                <c:pt idx="9">
                  <c:v>200.52345650488004</c:v>
                </c:pt>
                <c:pt idx="10">
                  <c:v>686.5171432337188</c:v>
                </c:pt>
                <c:pt idx="11">
                  <c:v>155.42002626504251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9039.9815880516471</c:v>
                </c:pt>
                <c:pt idx="1">
                  <c:v>325.86632811947715</c:v>
                </c:pt>
                <c:pt idx="2">
                  <c:v>11.977231218551001</c:v>
                </c:pt>
                <c:pt idx="3">
                  <c:v>30.915873478726095</c:v>
                </c:pt>
                <c:pt idx="4">
                  <c:v>92.480028265305094</c:v>
                </c:pt>
                <c:pt idx="5">
                  <c:v>108.34855769792611</c:v>
                </c:pt>
                <c:pt idx="6">
                  <c:v>295.97588719331412</c:v>
                </c:pt>
                <c:pt idx="7">
                  <c:v>10.3669741818</c:v>
                </c:pt>
                <c:pt idx="8">
                  <c:v>0.81103302499999996</c:v>
                </c:pt>
                <c:pt idx="9">
                  <c:v>21.838757241750002</c:v>
                </c:pt>
                <c:pt idx="10">
                  <c:v>73.09881942707031</c:v>
                </c:pt>
                <c:pt idx="11">
                  <c:v>21.601593184599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8671232"/>
        <c:axId val="158672768"/>
      </c:barChart>
      <c:catAx>
        <c:axId val="1586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867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6727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86712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26.600620399999997</c:v>
                  </c:pt>
                  <c:pt idx="1">
                    <c:v>22.044062599999997</c:v>
                  </c:pt>
                  <c:pt idx="2">
                    <c:v>31.602559400000001</c:v>
                  </c:pt>
                  <c:pt idx="3">
                    <c:v>21.402721200000002</c:v>
                  </c:pt>
                  <c:pt idx="4">
                    <c:v>21.979155799999997</c:v>
                  </c:pt>
                  <c:pt idx="5">
                    <c:v>26.374241400000002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26.600620399999997</c:v>
                  </c:pt>
                  <c:pt idx="1">
                    <c:v>22.044062599999997</c:v>
                  </c:pt>
                  <c:pt idx="2">
                    <c:v>31.602559400000001</c:v>
                  </c:pt>
                  <c:pt idx="3">
                    <c:v>21.402721200000002</c:v>
                  </c:pt>
                  <c:pt idx="4">
                    <c:v>21.979155799999997</c:v>
                  </c:pt>
                  <c:pt idx="5">
                    <c:v>26.374241400000002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160.82599999999999</c:v>
                </c:pt>
                <c:pt idx="1">
                  <c:v>139.34299999999999</c:v>
                </c:pt>
                <c:pt idx="2">
                  <c:v>172.786</c:v>
                </c:pt>
                <c:pt idx="3">
                  <c:v>93.953999999999994</c:v>
                </c:pt>
                <c:pt idx="4">
                  <c:v>86.736999999999995</c:v>
                </c:pt>
                <c:pt idx="5">
                  <c:v>116.59699999999999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101888"/>
        <c:axId val="180103808"/>
      </c:barChart>
      <c:catAx>
        <c:axId val="18010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103808"/>
        <c:crosses val="autoZero"/>
        <c:auto val="1"/>
        <c:lblAlgn val="ctr"/>
        <c:lblOffset val="100"/>
        <c:noMultiLvlLbl val="0"/>
      </c:catAx>
      <c:valAx>
        <c:axId val="180103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10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28.231999999999999</c:v>
                </c:pt>
                <c:pt idx="1">
                  <c:v>28.704999999999998</c:v>
                </c:pt>
                <c:pt idx="2">
                  <c:v>26.861999999999998</c:v>
                </c:pt>
                <c:pt idx="3">
                  <c:v>25.794</c:v>
                </c:pt>
                <c:pt idx="4">
                  <c:v>24.859000000000002</c:v>
                </c:pt>
                <c:pt idx="5">
                  <c:v>23.103999999999999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275.16176660000002</c:v>
                  </c:pt>
                  <c:pt idx="1">
                    <c:v>248.21447039999998</c:v>
                  </c:pt>
                  <c:pt idx="2">
                    <c:v>227.69394449999999</c:v>
                  </c:pt>
                  <c:pt idx="3">
                    <c:v>220.47385679999999</c:v>
                  </c:pt>
                  <c:pt idx="4">
                    <c:v>213.89656949999997</c:v>
                  </c:pt>
                  <c:pt idx="5">
                    <c:v>199.71474750000002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275.16176660000002</c:v>
                  </c:pt>
                  <c:pt idx="1">
                    <c:v>248.21447039999998</c:v>
                  </c:pt>
                  <c:pt idx="2">
                    <c:v>227.69394449999999</c:v>
                  </c:pt>
                  <c:pt idx="3">
                    <c:v>220.47385679999999</c:v>
                  </c:pt>
                  <c:pt idx="4">
                    <c:v>213.89656949999997</c:v>
                  </c:pt>
                  <c:pt idx="5">
                    <c:v>199.71474750000002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2727.0740000000001</c:v>
                </c:pt>
                <c:pt idx="1">
                  <c:v>2502.1619999999998</c:v>
                </c:pt>
                <c:pt idx="2">
                  <c:v>2064.3150000000001</c:v>
                </c:pt>
                <c:pt idx="3">
                  <c:v>1706.454</c:v>
                </c:pt>
                <c:pt idx="4">
                  <c:v>1609.4549999999999</c:v>
                </c:pt>
                <c:pt idx="5">
                  <c:v>1401.5070000000001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839936"/>
        <c:axId val="180841856"/>
      </c:barChart>
      <c:catAx>
        <c:axId val="18083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841856"/>
        <c:crosses val="autoZero"/>
        <c:auto val="1"/>
        <c:lblAlgn val="ctr"/>
        <c:lblOffset val="100"/>
        <c:noMultiLvlLbl val="0"/>
      </c:catAx>
      <c:valAx>
        <c:axId val="180841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839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28.231999999999999</c:v>
                </c:pt>
                <c:pt idx="1">
                  <c:v>28.704999999999998</c:v>
                </c:pt>
                <c:pt idx="2">
                  <c:v>26.861999999999998</c:v>
                </c:pt>
                <c:pt idx="3">
                  <c:v>25.794</c:v>
                </c:pt>
                <c:pt idx="4">
                  <c:v>24.859000000000002</c:v>
                </c:pt>
                <c:pt idx="5">
                  <c:v>23.103999999999999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275.16176660000002</c:v>
                  </c:pt>
                  <c:pt idx="1">
                    <c:v>248.21447039999998</c:v>
                  </c:pt>
                  <c:pt idx="2">
                    <c:v>227.69394449999999</c:v>
                  </c:pt>
                  <c:pt idx="3">
                    <c:v>220.47385679999999</c:v>
                  </c:pt>
                  <c:pt idx="4">
                    <c:v>213.89656949999997</c:v>
                  </c:pt>
                  <c:pt idx="5">
                    <c:v>199.71474750000002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275.16176660000002</c:v>
                  </c:pt>
                  <c:pt idx="1">
                    <c:v>248.21447039999998</c:v>
                  </c:pt>
                  <c:pt idx="2">
                    <c:v>227.69394449999999</c:v>
                  </c:pt>
                  <c:pt idx="3">
                    <c:v>220.47385679999999</c:v>
                  </c:pt>
                  <c:pt idx="4">
                    <c:v>213.89656949999997</c:v>
                  </c:pt>
                  <c:pt idx="5">
                    <c:v>199.71474750000002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2727.0740000000001</c:v>
                </c:pt>
                <c:pt idx="1">
                  <c:v>2502.1619999999998</c:v>
                </c:pt>
                <c:pt idx="2">
                  <c:v>2064.3150000000001</c:v>
                </c:pt>
                <c:pt idx="3">
                  <c:v>1706.454</c:v>
                </c:pt>
                <c:pt idx="4">
                  <c:v>1609.4549999999999</c:v>
                </c:pt>
                <c:pt idx="5">
                  <c:v>1401.5070000000001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341888"/>
        <c:axId val="42343808"/>
      </c:barChart>
      <c:catAx>
        <c:axId val="4234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42343808"/>
        <c:crosses val="autoZero"/>
        <c:auto val="1"/>
        <c:lblAlgn val="ctr"/>
        <c:lblOffset val="100"/>
        <c:noMultiLvlLbl val="0"/>
      </c:catAx>
      <c:valAx>
        <c:axId val="42343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234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28.231999999999999</c:v>
                </c:pt>
                <c:pt idx="1">
                  <c:v>28.704999999999998</c:v>
                </c:pt>
                <c:pt idx="2">
                  <c:v>26.861999999999998</c:v>
                </c:pt>
                <c:pt idx="3">
                  <c:v>25.794</c:v>
                </c:pt>
                <c:pt idx="4">
                  <c:v>24.859000000000002</c:v>
                </c:pt>
                <c:pt idx="5">
                  <c:v>23.103999999999999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8.6845445999999988</c:v>
                  </c:pt>
                  <c:pt idx="1">
                    <c:v>8.1868499999999997</c:v>
                  </c:pt>
                  <c:pt idx="2">
                    <c:v>7.5992741999999991</c:v>
                  </c:pt>
                  <c:pt idx="3">
                    <c:v>7.5160722</c:v>
                  </c:pt>
                  <c:pt idx="4">
                    <c:v>7.4910024000000002</c:v>
                  </c:pt>
                  <c:pt idx="5">
                    <c:v>7.936676799999999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8.6845445999999988</c:v>
                  </c:pt>
                  <c:pt idx="1">
                    <c:v>8.1868499999999997</c:v>
                  </c:pt>
                  <c:pt idx="2">
                    <c:v>7.5992741999999991</c:v>
                  </c:pt>
                  <c:pt idx="3">
                    <c:v>7.5160722</c:v>
                  </c:pt>
                  <c:pt idx="4">
                    <c:v>7.4910024000000002</c:v>
                  </c:pt>
                  <c:pt idx="5">
                    <c:v>7.936676799999999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103.758</c:v>
                </c:pt>
                <c:pt idx="1">
                  <c:v>90.965000000000003</c:v>
                </c:pt>
                <c:pt idx="2">
                  <c:v>74.066999999999993</c:v>
                </c:pt>
                <c:pt idx="3">
                  <c:v>63.533999999999999</c:v>
                </c:pt>
                <c:pt idx="4">
                  <c:v>63.698999999999998</c:v>
                </c:pt>
                <c:pt idx="5">
                  <c:v>67.950999999999993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197824"/>
        <c:axId val="179208192"/>
      </c:barChart>
      <c:catAx>
        <c:axId val="17919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208192"/>
        <c:crosses val="autoZero"/>
        <c:auto val="1"/>
        <c:lblAlgn val="ctr"/>
        <c:lblOffset val="100"/>
        <c:noMultiLvlLbl val="0"/>
      </c:catAx>
      <c:valAx>
        <c:axId val="179208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19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28.231999999999999</c:v>
                </c:pt>
                <c:pt idx="1">
                  <c:v>28.704999999999998</c:v>
                </c:pt>
                <c:pt idx="2">
                  <c:v>26.861999999999998</c:v>
                </c:pt>
                <c:pt idx="3">
                  <c:v>25.794</c:v>
                </c:pt>
                <c:pt idx="4">
                  <c:v>24.859000000000002</c:v>
                </c:pt>
                <c:pt idx="5">
                  <c:v>23.103999999999999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8.6845445999999988</c:v>
                  </c:pt>
                  <c:pt idx="1">
                    <c:v>8.1868499999999997</c:v>
                  </c:pt>
                  <c:pt idx="2">
                    <c:v>7.5992741999999991</c:v>
                  </c:pt>
                  <c:pt idx="3">
                    <c:v>7.5160722</c:v>
                  </c:pt>
                  <c:pt idx="4">
                    <c:v>7.4910024000000002</c:v>
                  </c:pt>
                  <c:pt idx="5">
                    <c:v>7.936676799999999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8.6845445999999988</c:v>
                  </c:pt>
                  <c:pt idx="1">
                    <c:v>8.1868499999999997</c:v>
                  </c:pt>
                  <c:pt idx="2">
                    <c:v>7.5992741999999991</c:v>
                  </c:pt>
                  <c:pt idx="3">
                    <c:v>7.5160722</c:v>
                  </c:pt>
                  <c:pt idx="4">
                    <c:v>7.4910024000000002</c:v>
                  </c:pt>
                  <c:pt idx="5">
                    <c:v>7.936676799999999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103.758</c:v>
                </c:pt>
                <c:pt idx="1">
                  <c:v>90.965000000000003</c:v>
                </c:pt>
                <c:pt idx="2">
                  <c:v>74.066999999999993</c:v>
                </c:pt>
                <c:pt idx="3">
                  <c:v>63.533999999999999</c:v>
                </c:pt>
                <c:pt idx="4">
                  <c:v>63.698999999999998</c:v>
                </c:pt>
                <c:pt idx="5">
                  <c:v>67.950999999999993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365760"/>
        <c:axId val="179896320"/>
      </c:barChart>
      <c:catAx>
        <c:axId val="17936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896320"/>
        <c:crosses val="autoZero"/>
        <c:auto val="1"/>
        <c:lblAlgn val="ctr"/>
        <c:lblOffset val="100"/>
        <c:noMultiLvlLbl val="0"/>
      </c:catAx>
      <c:valAx>
        <c:axId val="179896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365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536.35400000000004</c:v>
                </c:pt>
                <c:pt idx="1">
                  <c:v>604.83000000000004</c:v>
                </c:pt>
                <c:pt idx="2">
                  <c:v>668.601</c:v>
                </c:pt>
                <c:pt idx="3">
                  <c:v>734.24900000000002</c:v>
                </c:pt>
                <c:pt idx="4">
                  <c:v>770.95399999999995</c:v>
                </c:pt>
                <c:pt idx="5">
                  <c:v>798.75</c:v>
                </c:pt>
                <c:pt idx="7">
                  <c:v>2809.69</c:v>
                </c:pt>
                <c:pt idx="8">
                  <c:v>2581.4180000000001</c:v>
                </c:pt>
                <c:pt idx="9">
                  <c:v>2339.527</c:v>
                </c:pt>
                <c:pt idx="10">
                  <c:v>1845.934</c:v>
                </c:pt>
                <c:pt idx="11">
                  <c:v>1693.836</c:v>
                </c:pt>
                <c:pt idx="12">
                  <c:v>1578.6469999999999</c:v>
                </c:pt>
                <c:pt idx="14">
                  <c:v>3346.0439999999999</c:v>
                </c:pt>
                <c:pt idx="15">
                  <c:v>3186.248</c:v>
                </c:pt>
                <c:pt idx="16">
                  <c:v>3008.1280000000002</c:v>
                </c:pt>
                <c:pt idx="17">
                  <c:v>2580.183</c:v>
                </c:pt>
                <c:pt idx="18">
                  <c:v>2464.79</c:v>
                </c:pt>
                <c:pt idx="19">
                  <c:v>2377.3969999999999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9977600"/>
        <c:axId val="17998387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112.928</c:v>
                </c:pt>
                <c:pt idx="1">
                  <c:v>143.52499999999998</c:v>
                </c:pt>
                <c:pt idx="2">
                  <c:v>134.31</c:v>
                </c:pt>
                <c:pt idx="3">
                  <c:v>128.97</c:v>
                </c:pt>
                <c:pt idx="4">
                  <c:v>124.29500000000002</c:v>
                </c:pt>
                <c:pt idx="5">
                  <c:v>115.52</c:v>
                </c:pt>
                <c:pt idx="7">
                  <c:v>415.03199999999998</c:v>
                </c:pt>
                <c:pt idx="8">
                  <c:v>454.82500000000005</c:v>
                </c:pt>
                <c:pt idx="9">
                  <c:v>370.33499999999998</c:v>
                </c:pt>
                <c:pt idx="10">
                  <c:v>317.67</c:v>
                </c:pt>
                <c:pt idx="11">
                  <c:v>318.495</c:v>
                </c:pt>
                <c:pt idx="12">
                  <c:v>339.755</c:v>
                </c:pt>
                <c:pt idx="14">
                  <c:v>527.96</c:v>
                </c:pt>
                <c:pt idx="15">
                  <c:v>598.35</c:v>
                </c:pt>
                <c:pt idx="16">
                  <c:v>504.64499999999992</c:v>
                </c:pt>
                <c:pt idx="17">
                  <c:v>446.64</c:v>
                </c:pt>
                <c:pt idx="18">
                  <c:v>442.78999999999996</c:v>
                </c:pt>
                <c:pt idx="19">
                  <c:v>455.27499999999998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985408"/>
        <c:axId val="179991296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676.14</c:v>
                </c:pt>
                <c:pt idx="1">
                  <c:v>601.52500000000009</c:v>
                </c:pt>
                <c:pt idx="2">
                  <c:v>715.56500000000005</c:v>
                </c:pt>
                <c:pt idx="3">
                  <c:v>727.35500000000002</c:v>
                </c:pt>
                <c:pt idx="4">
                  <c:v>548.76499999999999</c:v>
                </c:pt>
                <c:pt idx="5">
                  <c:v>652.91</c:v>
                </c:pt>
                <c:pt idx="7">
                  <c:v>643.30399999999997</c:v>
                </c:pt>
                <c:pt idx="8">
                  <c:v>696.71499999999992</c:v>
                </c:pt>
                <c:pt idx="9">
                  <c:v>863.93000000000006</c:v>
                </c:pt>
                <c:pt idx="10">
                  <c:v>469.77</c:v>
                </c:pt>
                <c:pt idx="11">
                  <c:v>433.68499999999995</c:v>
                </c:pt>
                <c:pt idx="12">
                  <c:v>582.98500000000001</c:v>
                </c:pt>
                <c:pt idx="14">
                  <c:v>1319.444</c:v>
                </c:pt>
                <c:pt idx="15">
                  <c:v>1298.2400000000002</c:v>
                </c:pt>
                <c:pt idx="16">
                  <c:v>1579.4949999999999</c:v>
                </c:pt>
                <c:pt idx="17">
                  <c:v>1197.125</c:v>
                </c:pt>
                <c:pt idx="18">
                  <c:v>982.45</c:v>
                </c:pt>
                <c:pt idx="19">
                  <c:v>1235.895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85408"/>
        <c:axId val="179991296"/>
      </c:lineChart>
      <c:catAx>
        <c:axId val="17997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998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98387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977600"/>
        <c:crosses val="autoZero"/>
        <c:crossBetween val="between"/>
      </c:valAx>
      <c:catAx>
        <c:axId val="179985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9991296"/>
        <c:crosses val="autoZero"/>
        <c:auto val="0"/>
        <c:lblAlgn val="ctr"/>
        <c:lblOffset val="100"/>
        <c:noMultiLvlLbl val="0"/>
      </c:catAx>
      <c:valAx>
        <c:axId val="179991296"/>
        <c:scaling>
          <c:orientation val="minMax"/>
          <c:max val="7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98540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536.35400000000004</c:v>
                </c:pt>
                <c:pt idx="1">
                  <c:v>604.83000000000004</c:v>
                </c:pt>
                <c:pt idx="2">
                  <c:v>668.601</c:v>
                </c:pt>
                <c:pt idx="3">
                  <c:v>734.24900000000002</c:v>
                </c:pt>
                <c:pt idx="4">
                  <c:v>770.95399999999995</c:v>
                </c:pt>
                <c:pt idx="5">
                  <c:v>798.75</c:v>
                </c:pt>
                <c:pt idx="7">
                  <c:v>2809.69</c:v>
                </c:pt>
                <c:pt idx="8">
                  <c:v>2581.4180000000001</c:v>
                </c:pt>
                <c:pt idx="9">
                  <c:v>2339.527</c:v>
                </c:pt>
                <c:pt idx="10">
                  <c:v>1845.934</c:v>
                </c:pt>
                <c:pt idx="11">
                  <c:v>1693.836</c:v>
                </c:pt>
                <c:pt idx="12">
                  <c:v>1578.6469999999999</c:v>
                </c:pt>
                <c:pt idx="14">
                  <c:v>3346.0439999999999</c:v>
                </c:pt>
                <c:pt idx="15">
                  <c:v>3186.248</c:v>
                </c:pt>
                <c:pt idx="16">
                  <c:v>3008.1280000000002</c:v>
                </c:pt>
                <c:pt idx="17">
                  <c:v>2580.183</c:v>
                </c:pt>
                <c:pt idx="18">
                  <c:v>2464.79</c:v>
                </c:pt>
                <c:pt idx="19">
                  <c:v>2377.3969999999999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438144"/>
        <c:axId val="18044006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112.928</c:v>
                </c:pt>
                <c:pt idx="1">
                  <c:v>143.52499999999998</c:v>
                </c:pt>
                <c:pt idx="2">
                  <c:v>134.31</c:v>
                </c:pt>
                <c:pt idx="3">
                  <c:v>128.97</c:v>
                </c:pt>
                <c:pt idx="4">
                  <c:v>124.29500000000002</c:v>
                </c:pt>
                <c:pt idx="5">
                  <c:v>115.52</c:v>
                </c:pt>
                <c:pt idx="7">
                  <c:v>415.03199999999998</c:v>
                </c:pt>
                <c:pt idx="8">
                  <c:v>454.82500000000005</c:v>
                </c:pt>
                <c:pt idx="9">
                  <c:v>370.33499999999998</c:v>
                </c:pt>
                <c:pt idx="10">
                  <c:v>317.67</c:v>
                </c:pt>
                <c:pt idx="11">
                  <c:v>318.495</c:v>
                </c:pt>
                <c:pt idx="12">
                  <c:v>339.755</c:v>
                </c:pt>
                <c:pt idx="14">
                  <c:v>527.96</c:v>
                </c:pt>
                <c:pt idx="15">
                  <c:v>598.35</c:v>
                </c:pt>
                <c:pt idx="16">
                  <c:v>504.64499999999992</c:v>
                </c:pt>
                <c:pt idx="17">
                  <c:v>446.64</c:v>
                </c:pt>
                <c:pt idx="18">
                  <c:v>442.78999999999996</c:v>
                </c:pt>
                <c:pt idx="19">
                  <c:v>455.27499999999998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0445952"/>
        <c:axId val="180447488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676.14</c:v>
                </c:pt>
                <c:pt idx="1">
                  <c:v>601.52500000000009</c:v>
                </c:pt>
                <c:pt idx="2">
                  <c:v>715.56500000000005</c:v>
                </c:pt>
                <c:pt idx="3">
                  <c:v>727.35500000000002</c:v>
                </c:pt>
                <c:pt idx="4">
                  <c:v>548.76499999999999</c:v>
                </c:pt>
                <c:pt idx="5">
                  <c:v>652.91</c:v>
                </c:pt>
                <c:pt idx="7">
                  <c:v>643.30399999999997</c:v>
                </c:pt>
                <c:pt idx="8">
                  <c:v>696.71499999999992</c:v>
                </c:pt>
                <c:pt idx="9">
                  <c:v>863.93000000000006</c:v>
                </c:pt>
                <c:pt idx="10">
                  <c:v>469.77</c:v>
                </c:pt>
                <c:pt idx="11">
                  <c:v>433.68499999999995</c:v>
                </c:pt>
                <c:pt idx="12">
                  <c:v>582.98500000000001</c:v>
                </c:pt>
                <c:pt idx="14">
                  <c:v>1319.444</c:v>
                </c:pt>
                <c:pt idx="15">
                  <c:v>1298.2400000000002</c:v>
                </c:pt>
                <c:pt idx="16">
                  <c:v>1579.4949999999999</c:v>
                </c:pt>
                <c:pt idx="17">
                  <c:v>1197.125</c:v>
                </c:pt>
                <c:pt idx="18">
                  <c:v>982.45</c:v>
                </c:pt>
                <c:pt idx="19">
                  <c:v>1235.895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45952"/>
        <c:axId val="180447488"/>
      </c:lineChart>
      <c:catAx>
        <c:axId val="180438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0440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44006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438144"/>
        <c:crosses val="autoZero"/>
        <c:crossBetween val="between"/>
      </c:valAx>
      <c:catAx>
        <c:axId val="180445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0447488"/>
        <c:crosses val="autoZero"/>
        <c:auto val="0"/>
        <c:lblAlgn val="ctr"/>
        <c:lblOffset val="100"/>
        <c:noMultiLvlLbl val="0"/>
      </c:catAx>
      <c:valAx>
        <c:axId val="180447488"/>
        <c:scaling>
          <c:orientation val="minMax"/>
          <c:max val="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4459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  <c:pt idx="6">
                  <c:v>116.366</c:v>
                </c:pt>
                <c:pt idx="7">
                  <c:v>99.707999999999998</c:v>
                </c:pt>
                <c:pt idx="8">
                  <c:v>108.762</c:v>
                </c:pt>
                <c:pt idx="9">
                  <c:v>188.303</c:v>
                </c:pt>
                <c:pt idx="10">
                  <c:v>95.311000000000007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160.82599999999999</c:v>
                </c:pt>
                <c:pt idx="1">
                  <c:v>139.34299999999999</c:v>
                </c:pt>
                <c:pt idx="2">
                  <c:v>172.786</c:v>
                </c:pt>
                <c:pt idx="3">
                  <c:v>93.953999999999994</c:v>
                </c:pt>
                <c:pt idx="4">
                  <c:v>86.736999999999995</c:v>
                </c:pt>
                <c:pt idx="5">
                  <c:v>116.59699999999999</c:v>
                </c:pt>
                <c:pt idx="6">
                  <c:v>134.774</c:v>
                </c:pt>
                <c:pt idx="7">
                  <c:v>63.48</c:v>
                </c:pt>
                <c:pt idx="8">
                  <c:v>41.133000000000003</c:v>
                </c:pt>
                <c:pt idx="9">
                  <c:v>63.802999999999997</c:v>
                </c:pt>
                <c:pt idx="10">
                  <c:v>58.523000000000003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329.86099999999999</c:v>
                </c:pt>
                <c:pt idx="1">
                  <c:v>259.64800000000002</c:v>
                </c:pt>
                <c:pt idx="2">
                  <c:v>315.899</c:v>
                </c:pt>
                <c:pt idx="3">
                  <c:v>239.42500000000001</c:v>
                </c:pt>
                <c:pt idx="4">
                  <c:v>196.49</c:v>
                </c:pt>
                <c:pt idx="5">
                  <c:v>247.17899999999997</c:v>
                </c:pt>
                <c:pt idx="6">
                  <c:v>251.14</c:v>
                </c:pt>
                <c:pt idx="7">
                  <c:v>163.18799999999999</c:v>
                </c:pt>
                <c:pt idx="8">
                  <c:v>149.89500000000001</c:v>
                </c:pt>
                <c:pt idx="9">
                  <c:v>252.10599999999999</c:v>
                </c:pt>
                <c:pt idx="10">
                  <c:v>153.834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48352"/>
        <c:axId val="180550272"/>
      </c:lineChart>
      <c:catAx>
        <c:axId val="18054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550272"/>
        <c:crosses val="autoZero"/>
        <c:auto val="1"/>
        <c:lblAlgn val="ctr"/>
        <c:lblOffset val="100"/>
        <c:noMultiLvlLbl val="0"/>
      </c:catAx>
      <c:valAx>
        <c:axId val="180550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54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  <c:pt idx="6">
                  <c:v>116.366</c:v>
                </c:pt>
                <c:pt idx="7">
                  <c:v>99.707999999999998</c:v>
                </c:pt>
                <c:pt idx="8">
                  <c:v>108.762</c:v>
                </c:pt>
                <c:pt idx="9">
                  <c:v>188.303</c:v>
                </c:pt>
                <c:pt idx="10">
                  <c:v>95.311000000000007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160.82599999999999</c:v>
                </c:pt>
                <c:pt idx="1">
                  <c:v>139.34299999999999</c:v>
                </c:pt>
                <c:pt idx="2">
                  <c:v>172.786</c:v>
                </c:pt>
                <c:pt idx="3">
                  <c:v>93.953999999999994</c:v>
                </c:pt>
                <c:pt idx="4">
                  <c:v>86.736999999999995</c:v>
                </c:pt>
                <c:pt idx="5">
                  <c:v>116.59699999999999</c:v>
                </c:pt>
                <c:pt idx="6">
                  <c:v>134.774</c:v>
                </c:pt>
                <c:pt idx="7">
                  <c:v>63.48</c:v>
                </c:pt>
                <c:pt idx="8">
                  <c:v>41.133000000000003</c:v>
                </c:pt>
                <c:pt idx="9">
                  <c:v>63.802999999999997</c:v>
                </c:pt>
                <c:pt idx="10">
                  <c:v>58.523000000000003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329.86099999999999</c:v>
                </c:pt>
                <c:pt idx="1">
                  <c:v>259.64800000000002</c:v>
                </c:pt>
                <c:pt idx="2">
                  <c:v>315.899</c:v>
                </c:pt>
                <c:pt idx="3">
                  <c:v>239.42500000000001</c:v>
                </c:pt>
                <c:pt idx="4">
                  <c:v>196.49</c:v>
                </c:pt>
                <c:pt idx="5">
                  <c:v>247.17899999999997</c:v>
                </c:pt>
                <c:pt idx="6">
                  <c:v>251.14</c:v>
                </c:pt>
                <c:pt idx="7">
                  <c:v>163.18799999999999</c:v>
                </c:pt>
                <c:pt idx="8">
                  <c:v>149.89500000000001</c:v>
                </c:pt>
                <c:pt idx="9">
                  <c:v>252.10599999999999</c:v>
                </c:pt>
                <c:pt idx="10">
                  <c:v>153.834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14272"/>
        <c:axId val="180616192"/>
      </c:lineChart>
      <c:catAx>
        <c:axId val="18061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616192"/>
        <c:crosses val="autoZero"/>
        <c:auto val="1"/>
        <c:lblAlgn val="ctr"/>
        <c:lblOffset val="100"/>
        <c:noMultiLvlLbl val="0"/>
      </c:catAx>
      <c:valAx>
        <c:axId val="180616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614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  <c:pt idx="6">
                  <c:v>116.366</c:v>
                </c:pt>
                <c:pt idx="7">
                  <c:v>99.707999999999998</c:v>
                </c:pt>
                <c:pt idx="8">
                  <c:v>108.762</c:v>
                </c:pt>
                <c:pt idx="9">
                  <c:v>188.303</c:v>
                </c:pt>
                <c:pt idx="10">
                  <c:v>95.311000000000007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26.600620399999997</c:v>
                  </c:pt>
                  <c:pt idx="1">
                    <c:v>22.044062599999997</c:v>
                  </c:pt>
                  <c:pt idx="2">
                    <c:v>31.602559400000001</c:v>
                  </c:pt>
                  <c:pt idx="3">
                    <c:v>21.402721200000002</c:v>
                  </c:pt>
                  <c:pt idx="4">
                    <c:v>21.979155799999997</c:v>
                  </c:pt>
                  <c:pt idx="5">
                    <c:v>26.374241400000002</c:v>
                  </c:pt>
                  <c:pt idx="6">
                    <c:v>37.615423399999997</c:v>
                  </c:pt>
                  <c:pt idx="7">
                    <c:v>12.200855999999998</c:v>
                  </c:pt>
                  <c:pt idx="8">
                    <c:v>5.4048762000000012</c:v>
                  </c:pt>
                  <c:pt idx="9">
                    <c:v>13.124277099999999</c:v>
                  </c:pt>
                  <c:pt idx="10">
                    <c:v>9.0008374000000018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26.600620399999997</c:v>
                  </c:pt>
                  <c:pt idx="1">
                    <c:v>22.044062599999997</c:v>
                  </c:pt>
                  <c:pt idx="2">
                    <c:v>31.602559400000001</c:v>
                  </c:pt>
                  <c:pt idx="3">
                    <c:v>21.402721200000002</c:v>
                  </c:pt>
                  <c:pt idx="4">
                    <c:v>21.979155799999997</c:v>
                  </c:pt>
                  <c:pt idx="5">
                    <c:v>26.374241400000002</c:v>
                  </c:pt>
                  <c:pt idx="6">
                    <c:v>37.615423399999997</c:v>
                  </c:pt>
                  <c:pt idx="7">
                    <c:v>12.200855999999998</c:v>
                  </c:pt>
                  <c:pt idx="8">
                    <c:v>5.4048762000000012</c:v>
                  </c:pt>
                  <c:pt idx="9">
                    <c:v>13.124277099999999</c:v>
                  </c:pt>
                  <c:pt idx="10">
                    <c:v>9.0008374000000018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160.82599999999999</c:v>
                </c:pt>
                <c:pt idx="1">
                  <c:v>139.34299999999999</c:v>
                </c:pt>
                <c:pt idx="2">
                  <c:v>172.786</c:v>
                </c:pt>
                <c:pt idx="3">
                  <c:v>93.953999999999994</c:v>
                </c:pt>
                <c:pt idx="4">
                  <c:v>86.736999999999995</c:v>
                </c:pt>
                <c:pt idx="5">
                  <c:v>116.59699999999999</c:v>
                </c:pt>
                <c:pt idx="6">
                  <c:v>134.774</c:v>
                </c:pt>
                <c:pt idx="7">
                  <c:v>63.48</c:v>
                </c:pt>
                <c:pt idx="8">
                  <c:v>41.133000000000003</c:v>
                </c:pt>
                <c:pt idx="9">
                  <c:v>63.802999999999997</c:v>
                </c:pt>
                <c:pt idx="10">
                  <c:v>58.523000000000003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761920"/>
        <c:axId val="179763840"/>
      </c:barChart>
      <c:catAx>
        <c:axId val="17976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763840"/>
        <c:crosses val="autoZero"/>
        <c:auto val="1"/>
        <c:lblAlgn val="ctr"/>
        <c:lblOffset val="100"/>
        <c:noMultiLvlLbl val="0"/>
      </c:catAx>
      <c:valAx>
        <c:axId val="179763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76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76309.644832477657</c:v>
                </c:pt>
                <c:pt idx="1">
                  <c:v>11646.639229256301</c:v>
                </c:pt>
                <c:pt idx="2">
                  <c:v>319.82596868790836</c:v>
                </c:pt>
                <c:pt idx="3">
                  <c:v>254.03732629695139</c:v>
                </c:pt>
                <c:pt idx="4">
                  <c:v>247.30077042186201</c:v>
                </c:pt>
                <c:pt idx="5">
                  <c:v>632.37402333799207</c:v>
                </c:pt>
                <c:pt idx="6">
                  <c:v>1647.8898358616109</c:v>
                </c:pt>
                <c:pt idx="7">
                  <c:v>1076.9856342938679</c:v>
                </c:pt>
                <c:pt idx="8">
                  <c:v>54.855853972849999</c:v>
                </c:pt>
                <c:pt idx="9">
                  <c:v>200.52345650488004</c:v>
                </c:pt>
                <c:pt idx="10">
                  <c:v>686.5171432337188</c:v>
                </c:pt>
                <c:pt idx="11">
                  <c:v>155.42002626504251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9039.9815880516471</c:v>
                </c:pt>
                <c:pt idx="1">
                  <c:v>325.86632811947715</c:v>
                </c:pt>
                <c:pt idx="2">
                  <c:v>11.977231218551001</c:v>
                </c:pt>
                <c:pt idx="3">
                  <c:v>30.915873478726095</c:v>
                </c:pt>
                <c:pt idx="4">
                  <c:v>92.480028265305094</c:v>
                </c:pt>
                <c:pt idx="5">
                  <c:v>108.34855769792611</c:v>
                </c:pt>
                <c:pt idx="6">
                  <c:v>295.97588719331412</c:v>
                </c:pt>
                <c:pt idx="7">
                  <c:v>10.3669741818</c:v>
                </c:pt>
                <c:pt idx="8">
                  <c:v>0.81103302499999996</c:v>
                </c:pt>
                <c:pt idx="9">
                  <c:v>21.838757241750002</c:v>
                </c:pt>
                <c:pt idx="10">
                  <c:v>73.09881942707031</c:v>
                </c:pt>
                <c:pt idx="11">
                  <c:v>21.601593184599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8735360"/>
        <c:axId val="158753536"/>
      </c:barChart>
      <c:catAx>
        <c:axId val="1587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875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7535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87353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  <c:pt idx="6">
                  <c:v>116.366</c:v>
                </c:pt>
                <c:pt idx="7">
                  <c:v>99.707999999999998</c:v>
                </c:pt>
                <c:pt idx="8">
                  <c:v>108.762</c:v>
                </c:pt>
                <c:pt idx="9">
                  <c:v>188.303</c:v>
                </c:pt>
                <c:pt idx="10">
                  <c:v>95.311000000000007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26.600620399999997</c:v>
                  </c:pt>
                  <c:pt idx="1">
                    <c:v>22.044062599999997</c:v>
                  </c:pt>
                  <c:pt idx="2">
                    <c:v>31.602559400000001</c:v>
                  </c:pt>
                  <c:pt idx="3">
                    <c:v>21.402721200000002</c:v>
                  </c:pt>
                  <c:pt idx="4">
                    <c:v>21.979155799999997</c:v>
                  </c:pt>
                  <c:pt idx="5">
                    <c:v>26.374241400000002</c:v>
                  </c:pt>
                  <c:pt idx="6">
                    <c:v>37.615423399999997</c:v>
                  </c:pt>
                  <c:pt idx="7">
                    <c:v>12.200855999999998</c:v>
                  </c:pt>
                  <c:pt idx="8">
                    <c:v>5.4048762000000012</c:v>
                  </c:pt>
                  <c:pt idx="9">
                    <c:v>13.124277099999999</c:v>
                  </c:pt>
                  <c:pt idx="10">
                    <c:v>9.0008374000000018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26.600620399999997</c:v>
                  </c:pt>
                  <c:pt idx="1">
                    <c:v>22.044062599999997</c:v>
                  </c:pt>
                  <c:pt idx="2">
                    <c:v>31.602559400000001</c:v>
                  </c:pt>
                  <c:pt idx="3">
                    <c:v>21.402721200000002</c:v>
                  </c:pt>
                  <c:pt idx="4">
                    <c:v>21.979155799999997</c:v>
                  </c:pt>
                  <c:pt idx="5">
                    <c:v>26.374241400000002</c:v>
                  </c:pt>
                  <c:pt idx="6">
                    <c:v>37.615423399999997</c:v>
                  </c:pt>
                  <c:pt idx="7">
                    <c:v>12.200855999999998</c:v>
                  </c:pt>
                  <c:pt idx="8">
                    <c:v>5.4048762000000012</c:v>
                  </c:pt>
                  <c:pt idx="9">
                    <c:v>13.124277099999999</c:v>
                  </c:pt>
                  <c:pt idx="10">
                    <c:v>9.0008374000000018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160.82599999999999</c:v>
                </c:pt>
                <c:pt idx="1">
                  <c:v>139.34299999999999</c:v>
                </c:pt>
                <c:pt idx="2">
                  <c:v>172.786</c:v>
                </c:pt>
                <c:pt idx="3">
                  <c:v>93.953999999999994</c:v>
                </c:pt>
                <c:pt idx="4">
                  <c:v>86.736999999999995</c:v>
                </c:pt>
                <c:pt idx="5">
                  <c:v>116.59699999999999</c:v>
                </c:pt>
                <c:pt idx="6">
                  <c:v>134.774</c:v>
                </c:pt>
                <c:pt idx="7">
                  <c:v>63.48</c:v>
                </c:pt>
                <c:pt idx="8">
                  <c:v>41.133000000000003</c:v>
                </c:pt>
                <c:pt idx="9">
                  <c:v>63.802999999999997</c:v>
                </c:pt>
                <c:pt idx="10">
                  <c:v>58.523000000000003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823360"/>
        <c:axId val="179825280"/>
      </c:barChart>
      <c:catAx>
        <c:axId val="17982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825280"/>
        <c:crosses val="autoZero"/>
        <c:auto val="1"/>
        <c:lblAlgn val="ctr"/>
        <c:lblOffset val="100"/>
        <c:noMultiLvlLbl val="0"/>
      </c:catAx>
      <c:valAx>
        <c:axId val="179825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82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28.231999999999999</c:v>
                </c:pt>
                <c:pt idx="1">
                  <c:v>28.704999999999998</c:v>
                </c:pt>
                <c:pt idx="2">
                  <c:v>26.861999999999998</c:v>
                </c:pt>
                <c:pt idx="3">
                  <c:v>25.794</c:v>
                </c:pt>
                <c:pt idx="4">
                  <c:v>24.859000000000002</c:v>
                </c:pt>
                <c:pt idx="5">
                  <c:v>23.103999999999999</c:v>
                </c:pt>
                <c:pt idx="6">
                  <c:v>21.776</c:v>
                </c:pt>
                <c:pt idx="7">
                  <c:v>19.619</c:v>
                </c:pt>
                <c:pt idx="8">
                  <c:v>17.498000000000001</c:v>
                </c:pt>
                <c:pt idx="9">
                  <c:v>16.850000000000001</c:v>
                </c:pt>
                <c:pt idx="10">
                  <c:v>19.077999999999999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275.16176660000002</c:v>
                  </c:pt>
                  <c:pt idx="1">
                    <c:v>248.21447039999998</c:v>
                  </c:pt>
                  <c:pt idx="2">
                    <c:v>227.69394449999999</c:v>
                  </c:pt>
                  <c:pt idx="3">
                    <c:v>220.47385679999999</c:v>
                  </c:pt>
                  <c:pt idx="4">
                    <c:v>213.89656949999997</c:v>
                  </c:pt>
                  <c:pt idx="5">
                    <c:v>199.71474750000002</c:v>
                  </c:pt>
                  <c:pt idx="6">
                    <c:v>144.010412</c:v>
                  </c:pt>
                  <c:pt idx="7">
                    <c:v>145.7800967</c:v>
                  </c:pt>
                  <c:pt idx="8">
                    <c:v>163.085013</c:v>
                  </c:pt>
                  <c:pt idx="9">
                    <c:v>172.45490000000001</c:v>
                  </c:pt>
                  <c:pt idx="10">
                    <c:v>190.15663439999997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275.16176660000002</c:v>
                  </c:pt>
                  <c:pt idx="1">
                    <c:v>248.21447039999998</c:v>
                  </c:pt>
                  <c:pt idx="2">
                    <c:v>227.69394449999999</c:v>
                  </c:pt>
                  <c:pt idx="3">
                    <c:v>220.47385679999999</c:v>
                  </c:pt>
                  <c:pt idx="4">
                    <c:v>213.89656949999997</c:v>
                  </c:pt>
                  <c:pt idx="5">
                    <c:v>199.71474750000002</c:v>
                  </c:pt>
                  <c:pt idx="6">
                    <c:v>144.010412</c:v>
                  </c:pt>
                  <c:pt idx="7">
                    <c:v>145.7800967</c:v>
                  </c:pt>
                  <c:pt idx="8">
                    <c:v>163.085013</c:v>
                  </c:pt>
                  <c:pt idx="9">
                    <c:v>172.45490000000001</c:v>
                  </c:pt>
                  <c:pt idx="10">
                    <c:v>190.15663439999997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2727.0740000000001</c:v>
                </c:pt>
                <c:pt idx="1">
                  <c:v>2502.1619999999998</c:v>
                </c:pt>
                <c:pt idx="2">
                  <c:v>2064.3150000000001</c:v>
                </c:pt>
                <c:pt idx="3">
                  <c:v>1706.454</c:v>
                </c:pt>
                <c:pt idx="4">
                  <c:v>1609.4549999999999</c:v>
                </c:pt>
                <c:pt idx="5">
                  <c:v>1401.5070000000001</c:v>
                </c:pt>
                <c:pt idx="6">
                  <c:v>1130.3800000000001</c:v>
                </c:pt>
                <c:pt idx="7">
                  <c:v>1046.519</c:v>
                </c:pt>
                <c:pt idx="8">
                  <c:v>1172.43</c:v>
                </c:pt>
                <c:pt idx="9">
                  <c:v>1304.5</c:v>
                </c:pt>
                <c:pt idx="10">
                  <c:v>1499.6579999999999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950336"/>
        <c:axId val="181968896"/>
      </c:barChart>
      <c:catAx>
        <c:axId val="18195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968896"/>
        <c:crosses val="autoZero"/>
        <c:auto val="1"/>
        <c:lblAlgn val="ctr"/>
        <c:lblOffset val="100"/>
        <c:noMultiLvlLbl val="0"/>
      </c:catAx>
      <c:valAx>
        <c:axId val="181968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95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28.231999999999999</c:v>
                </c:pt>
                <c:pt idx="1">
                  <c:v>28.704999999999998</c:v>
                </c:pt>
                <c:pt idx="2">
                  <c:v>26.861999999999998</c:v>
                </c:pt>
                <c:pt idx="3">
                  <c:v>25.794</c:v>
                </c:pt>
                <c:pt idx="4">
                  <c:v>24.859000000000002</c:v>
                </c:pt>
                <c:pt idx="5">
                  <c:v>23.103999999999999</c:v>
                </c:pt>
                <c:pt idx="6">
                  <c:v>21.776</c:v>
                </c:pt>
                <c:pt idx="7">
                  <c:v>19.619</c:v>
                </c:pt>
                <c:pt idx="8">
                  <c:v>17.498000000000001</c:v>
                </c:pt>
                <c:pt idx="9">
                  <c:v>16.850000000000001</c:v>
                </c:pt>
                <c:pt idx="10">
                  <c:v>19.077999999999999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275.16176660000002</c:v>
                  </c:pt>
                  <c:pt idx="1">
                    <c:v>248.21447039999998</c:v>
                  </c:pt>
                  <c:pt idx="2">
                    <c:v>227.69394449999999</c:v>
                  </c:pt>
                  <c:pt idx="3">
                    <c:v>220.47385679999999</c:v>
                  </c:pt>
                  <c:pt idx="4">
                    <c:v>213.89656949999997</c:v>
                  </c:pt>
                  <c:pt idx="5">
                    <c:v>199.71474750000002</c:v>
                  </c:pt>
                  <c:pt idx="6">
                    <c:v>144.010412</c:v>
                  </c:pt>
                  <c:pt idx="7">
                    <c:v>145.7800967</c:v>
                  </c:pt>
                  <c:pt idx="8">
                    <c:v>163.085013</c:v>
                  </c:pt>
                  <c:pt idx="9">
                    <c:v>172.45490000000001</c:v>
                  </c:pt>
                  <c:pt idx="10">
                    <c:v>190.15663439999997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275.16176660000002</c:v>
                  </c:pt>
                  <c:pt idx="1">
                    <c:v>248.21447039999998</c:v>
                  </c:pt>
                  <c:pt idx="2">
                    <c:v>227.69394449999999</c:v>
                  </c:pt>
                  <c:pt idx="3">
                    <c:v>220.47385679999999</c:v>
                  </c:pt>
                  <c:pt idx="4">
                    <c:v>213.89656949999997</c:v>
                  </c:pt>
                  <c:pt idx="5">
                    <c:v>199.71474750000002</c:v>
                  </c:pt>
                  <c:pt idx="6">
                    <c:v>144.010412</c:v>
                  </c:pt>
                  <c:pt idx="7">
                    <c:v>145.7800967</c:v>
                  </c:pt>
                  <c:pt idx="8">
                    <c:v>163.085013</c:v>
                  </c:pt>
                  <c:pt idx="9">
                    <c:v>172.45490000000001</c:v>
                  </c:pt>
                  <c:pt idx="10">
                    <c:v>190.15663439999997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2727.0740000000001</c:v>
                </c:pt>
                <c:pt idx="1">
                  <c:v>2502.1619999999998</c:v>
                </c:pt>
                <c:pt idx="2">
                  <c:v>2064.3150000000001</c:v>
                </c:pt>
                <c:pt idx="3">
                  <c:v>1706.454</c:v>
                </c:pt>
                <c:pt idx="4">
                  <c:v>1609.4549999999999</c:v>
                </c:pt>
                <c:pt idx="5">
                  <c:v>1401.5070000000001</c:v>
                </c:pt>
                <c:pt idx="6">
                  <c:v>1130.3800000000001</c:v>
                </c:pt>
                <c:pt idx="7">
                  <c:v>1046.519</c:v>
                </c:pt>
                <c:pt idx="8">
                  <c:v>1172.43</c:v>
                </c:pt>
                <c:pt idx="9">
                  <c:v>1304.5</c:v>
                </c:pt>
                <c:pt idx="10">
                  <c:v>1499.6579999999999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2032256"/>
        <c:axId val="182038528"/>
      </c:barChart>
      <c:catAx>
        <c:axId val="18203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038528"/>
        <c:crosses val="autoZero"/>
        <c:auto val="1"/>
        <c:lblAlgn val="ctr"/>
        <c:lblOffset val="100"/>
        <c:noMultiLvlLbl val="0"/>
      </c:catAx>
      <c:valAx>
        <c:axId val="182038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03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28.231999999999999</c:v>
                </c:pt>
                <c:pt idx="1">
                  <c:v>28.704999999999998</c:v>
                </c:pt>
                <c:pt idx="2">
                  <c:v>26.861999999999998</c:v>
                </c:pt>
                <c:pt idx="3">
                  <c:v>25.794</c:v>
                </c:pt>
                <c:pt idx="4">
                  <c:v>24.859000000000002</c:v>
                </c:pt>
                <c:pt idx="5">
                  <c:v>23.103999999999999</c:v>
                </c:pt>
                <c:pt idx="6">
                  <c:v>21.776</c:v>
                </c:pt>
                <c:pt idx="7">
                  <c:v>19.619</c:v>
                </c:pt>
                <c:pt idx="8">
                  <c:v>17.498000000000001</c:v>
                </c:pt>
                <c:pt idx="9">
                  <c:v>16.850000000000001</c:v>
                </c:pt>
                <c:pt idx="10">
                  <c:v>19.077999999999999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8.6845445999999988</c:v>
                  </c:pt>
                  <c:pt idx="1">
                    <c:v>8.1868499999999997</c:v>
                  </c:pt>
                  <c:pt idx="2">
                    <c:v>7.5992741999999991</c:v>
                  </c:pt>
                  <c:pt idx="3">
                    <c:v>7.5160722</c:v>
                  </c:pt>
                  <c:pt idx="4">
                    <c:v>7.4910024000000002</c:v>
                  </c:pt>
                  <c:pt idx="5">
                    <c:v>7.936676799999999</c:v>
                  </c:pt>
                  <c:pt idx="6">
                    <c:v>8.4915666000000005</c:v>
                  </c:pt>
                  <c:pt idx="7">
                    <c:v>9.1957896000000012</c:v>
                  </c:pt>
                  <c:pt idx="8">
                    <c:v>9.6914548000000007</c:v>
                  </c:pt>
                  <c:pt idx="9">
                    <c:v>9.6201749999999997</c:v>
                  </c:pt>
                  <c:pt idx="10">
                    <c:v>9.6881512000000001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8.6845445999999988</c:v>
                  </c:pt>
                  <c:pt idx="1">
                    <c:v>8.1868499999999997</c:v>
                  </c:pt>
                  <c:pt idx="2">
                    <c:v>7.5992741999999991</c:v>
                  </c:pt>
                  <c:pt idx="3">
                    <c:v>7.5160722</c:v>
                  </c:pt>
                  <c:pt idx="4">
                    <c:v>7.4910024000000002</c:v>
                  </c:pt>
                  <c:pt idx="5">
                    <c:v>7.936676799999999</c:v>
                  </c:pt>
                  <c:pt idx="6">
                    <c:v>8.4915666000000005</c:v>
                  </c:pt>
                  <c:pt idx="7">
                    <c:v>9.1957896000000012</c:v>
                  </c:pt>
                  <c:pt idx="8">
                    <c:v>9.6914548000000007</c:v>
                  </c:pt>
                  <c:pt idx="9">
                    <c:v>9.6201749999999997</c:v>
                  </c:pt>
                  <c:pt idx="10">
                    <c:v>9.6881512000000001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103.758</c:v>
                </c:pt>
                <c:pt idx="1">
                  <c:v>90.965000000000003</c:v>
                </c:pt>
                <c:pt idx="2">
                  <c:v>74.066999999999993</c:v>
                </c:pt>
                <c:pt idx="3">
                  <c:v>63.533999999999999</c:v>
                </c:pt>
                <c:pt idx="4">
                  <c:v>63.698999999999998</c:v>
                </c:pt>
                <c:pt idx="5">
                  <c:v>67.950999999999993</c:v>
                </c:pt>
                <c:pt idx="6">
                  <c:v>69.546000000000006</c:v>
                </c:pt>
                <c:pt idx="7">
                  <c:v>72.522000000000006</c:v>
                </c:pt>
                <c:pt idx="8">
                  <c:v>81.236000000000004</c:v>
                </c:pt>
                <c:pt idx="9">
                  <c:v>89.49</c:v>
                </c:pt>
                <c:pt idx="10">
                  <c:v>94.796000000000006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2069120"/>
        <c:axId val="182071296"/>
      </c:barChart>
      <c:catAx>
        <c:axId val="18206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071296"/>
        <c:crosses val="autoZero"/>
        <c:auto val="1"/>
        <c:lblAlgn val="ctr"/>
        <c:lblOffset val="100"/>
        <c:noMultiLvlLbl val="0"/>
      </c:catAx>
      <c:valAx>
        <c:axId val="182071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069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28.231999999999999</c:v>
                </c:pt>
                <c:pt idx="1">
                  <c:v>28.704999999999998</c:v>
                </c:pt>
                <c:pt idx="2">
                  <c:v>26.861999999999998</c:v>
                </c:pt>
                <c:pt idx="3">
                  <c:v>25.794</c:v>
                </c:pt>
                <c:pt idx="4">
                  <c:v>24.859000000000002</c:v>
                </c:pt>
                <c:pt idx="5">
                  <c:v>23.103999999999999</c:v>
                </c:pt>
                <c:pt idx="6">
                  <c:v>21.776</c:v>
                </c:pt>
                <c:pt idx="7">
                  <c:v>19.619</c:v>
                </c:pt>
                <c:pt idx="8">
                  <c:v>17.498000000000001</c:v>
                </c:pt>
                <c:pt idx="9">
                  <c:v>16.850000000000001</c:v>
                </c:pt>
                <c:pt idx="10">
                  <c:v>19.077999999999999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8.6845445999999988</c:v>
                  </c:pt>
                  <c:pt idx="1">
                    <c:v>8.1868499999999997</c:v>
                  </c:pt>
                  <c:pt idx="2">
                    <c:v>7.5992741999999991</c:v>
                  </c:pt>
                  <c:pt idx="3">
                    <c:v>7.5160722</c:v>
                  </c:pt>
                  <c:pt idx="4">
                    <c:v>7.4910024000000002</c:v>
                  </c:pt>
                  <c:pt idx="5">
                    <c:v>7.936676799999999</c:v>
                  </c:pt>
                  <c:pt idx="6">
                    <c:v>8.4915666000000005</c:v>
                  </c:pt>
                  <c:pt idx="7">
                    <c:v>9.1957896000000012</c:v>
                  </c:pt>
                  <c:pt idx="8">
                    <c:v>9.6914548000000007</c:v>
                  </c:pt>
                  <c:pt idx="9">
                    <c:v>9.6201749999999997</c:v>
                  </c:pt>
                  <c:pt idx="10">
                    <c:v>9.6881512000000001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8.6845445999999988</c:v>
                  </c:pt>
                  <c:pt idx="1">
                    <c:v>8.1868499999999997</c:v>
                  </c:pt>
                  <c:pt idx="2">
                    <c:v>7.5992741999999991</c:v>
                  </c:pt>
                  <c:pt idx="3">
                    <c:v>7.5160722</c:v>
                  </c:pt>
                  <c:pt idx="4">
                    <c:v>7.4910024000000002</c:v>
                  </c:pt>
                  <c:pt idx="5">
                    <c:v>7.936676799999999</c:v>
                  </c:pt>
                  <c:pt idx="6">
                    <c:v>8.4915666000000005</c:v>
                  </c:pt>
                  <c:pt idx="7">
                    <c:v>9.1957896000000012</c:v>
                  </c:pt>
                  <c:pt idx="8">
                    <c:v>9.6914548000000007</c:v>
                  </c:pt>
                  <c:pt idx="9">
                    <c:v>9.6201749999999997</c:v>
                  </c:pt>
                  <c:pt idx="10">
                    <c:v>9.6881512000000001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103.758</c:v>
                </c:pt>
                <c:pt idx="1">
                  <c:v>90.965000000000003</c:v>
                </c:pt>
                <c:pt idx="2">
                  <c:v>74.066999999999993</c:v>
                </c:pt>
                <c:pt idx="3">
                  <c:v>63.533999999999999</c:v>
                </c:pt>
                <c:pt idx="4">
                  <c:v>63.698999999999998</c:v>
                </c:pt>
                <c:pt idx="5">
                  <c:v>67.950999999999993</c:v>
                </c:pt>
                <c:pt idx="6">
                  <c:v>69.546000000000006</c:v>
                </c:pt>
                <c:pt idx="7">
                  <c:v>72.522000000000006</c:v>
                </c:pt>
                <c:pt idx="8">
                  <c:v>81.236000000000004</c:v>
                </c:pt>
                <c:pt idx="9">
                  <c:v>89.49</c:v>
                </c:pt>
                <c:pt idx="10">
                  <c:v>94.796000000000006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2114176"/>
        <c:axId val="182120448"/>
      </c:barChart>
      <c:catAx>
        <c:axId val="18211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120448"/>
        <c:crosses val="autoZero"/>
        <c:auto val="1"/>
        <c:lblAlgn val="ctr"/>
        <c:lblOffset val="100"/>
        <c:noMultiLvlLbl val="0"/>
      </c:catAx>
      <c:valAx>
        <c:axId val="182120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114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536.35400000000004</c:v>
                </c:pt>
                <c:pt idx="1">
                  <c:v>604.83000000000004</c:v>
                </c:pt>
                <c:pt idx="2">
                  <c:v>668.601</c:v>
                </c:pt>
                <c:pt idx="3">
                  <c:v>734.24900000000002</c:v>
                </c:pt>
                <c:pt idx="4">
                  <c:v>770.95399999999995</c:v>
                </c:pt>
                <c:pt idx="5">
                  <c:v>798.75</c:v>
                </c:pt>
                <c:pt idx="6">
                  <c:v>788.05</c:v>
                </c:pt>
                <c:pt idx="7">
                  <c:v>785.36900000000003</c:v>
                </c:pt>
                <c:pt idx="8">
                  <c:v>676.64800000000002</c:v>
                </c:pt>
                <c:pt idx="9">
                  <c:v>655.30200000000002</c:v>
                </c:pt>
                <c:pt idx="10">
                  <c:v>451.76299999999998</c:v>
                </c:pt>
                <c:pt idx="12">
                  <c:v>2809.69</c:v>
                </c:pt>
                <c:pt idx="13">
                  <c:v>2581.4180000000001</c:v>
                </c:pt>
                <c:pt idx="14">
                  <c:v>2339.527</c:v>
                </c:pt>
                <c:pt idx="15">
                  <c:v>1845.934</c:v>
                </c:pt>
                <c:pt idx="16">
                  <c:v>1693.836</c:v>
                </c:pt>
                <c:pt idx="17">
                  <c:v>1578.6469999999999</c:v>
                </c:pt>
                <c:pt idx="18">
                  <c:v>1335.415</c:v>
                </c:pt>
                <c:pt idx="19">
                  <c:v>1009.277</c:v>
                </c:pt>
                <c:pt idx="20">
                  <c:v>1054.4870000000001</c:v>
                </c:pt>
                <c:pt idx="21">
                  <c:v>1255</c:v>
                </c:pt>
                <c:pt idx="22">
                  <c:v>1383.434</c:v>
                </c:pt>
                <c:pt idx="24">
                  <c:v>3346.0439999999999</c:v>
                </c:pt>
                <c:pt idx="25">
                  <c:v>3186.248</c:v>
                </c:pt>
                <c:pt idx="26">
                  <c:v>3008.1280000000002</c:v>
                </c:pt>
                <c:pt idx="27">
                  <c:v>2580.183</c:v>
                </c:pt>
                <c:pt idx="28">
                  <c:v>2464.79</c:v>
                </c:pt>
                <c:pt idx="29">
                  <c:v>2377.3969999999999</c:v>
                </c:pt>
                <c:pt idx="30">
                  <c:v>2123.4650000000001</c:v>
                </c:pt>
                <c:pt idx="31">
                  <c:v>1794.6460000000002</c:v>
                </c:pt>
                <c:pt idx="32">
                  <c:v>1731.1350000000002</c:v>
                </c:pt>
                <c:pt idx="33">
                  <c:v>1910.3020000000001</c:v>
                </c:pt>
                <c:pt idx="34">
                  <c:v>1835.1969999999999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960640"/>
        <c:axId val="18097510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112.928</c:v>
                </c:pt>
                <c:pt idx="1">
                  <c:v>143.52499999999998</c:v>
                </c:pt>
                <c:pt idx="2">
                  <c:v>134.31</c:v>
                </c:pt>
                <c:pt idx="3">
                  <c:v>128.97</c:v>
                </c:pt>
                <c:pt idx="4">
                  <c:v>124.29500000000002</c:v>
                </c:pt>
                <c:pt idx="5">
                  <c:v>115.52</c:v>
                </c:pt>
                <c:pt idx="6">
                  <c:v>108.88</c:v>
                </c:pt>
                <c:pt idx="7">
                  <c:v>98.094999999999999</c:v>
                </c:pt>
                <c:pt idx="8">
                  <c:v>87.490000000000009</c:v>
                </c:pt>
                <c:pt idx="9">
                  <c:v>84.25</c:v>
                </c:pt>
                <c:pt idx="10">
                  <c:v>95.39</c:v>
                </c:pt>
                <c:pt idx="12">
                  <c:v>415.03199999999998</c:v>
                </c:pt>
                <c:pt idx="13">
                  <c:v>454.82500000000005</c:v>
                </c:pt>
                <c:pt idx="14">
                  <c:v>370.33499999999998</c:v>
                </c:pt>
                <c:pt idx="15">
                  <c:v>317.67</c:v>
                </c:pt>
                <c:pt idx="16">
                  <c:v>318.495</c:v>
                </c:pt>
                <c:pt idx="17">
                  <c:v>339.755</c:v>
                </c:pt>
                <c:pt idx="18">
                  <c:v>347.73</c:v>
                </c:pt>
                <c:pt idx="19">
                  <c:v>362.61</c:v>
                </c:pt>
                <c:pt idx="20">
                  <c:v>406.18</c:v>
                </c:pt>
                <c:pt idx="21">
                  <c:v>447.45</c:v>
                </c:pt>
                <c:pt idx="22">
                  <c:v>473.98</c:v>
                </c:pt>
                <c:pt idx="24">
                  <c:v>527.96</c:v>
                </c:pt>
                <c:pt idx="25">
                  <c:v>598.35</c:v>
                </c:pt>
                <c:pt idx="26">
                  <c:v>504.64499999999992</c:v>
                </c:pt>
                <c:pt idx="27">
                  <c:v>446.64</c:v>
                </c:pt>
                <c:pt idx="28">
                  <c:v>442.78999999999996</c:v>
                </c:pt>
                <c:pt idx="29">
                  <c:v>455.27499999999998</c:v>
                </c:pt>
                <c:pt idx="30">
                  <c:v>456.61</c:v>
                </c:pt>
                <c:pt idx="31">
                  <c:v>460.70500000000004</c:v>
                </c:pt>
                <c:pt idx="32">
                  <c:v>493.67000000000007</c:v>
                </c:pt>
                <c:pt idx="33">
                  <c:v>531.70000000000005</c:v>
                </c:pt>
                <c:pt idx="34">
                  <c:v>569.37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0976640"/>
        <c:axId val="180982528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676.14</c:v>
                </c:pt>
                <c:pt idx="1">
                  <c:v>601.52500000000009</c:v>
                </c:pt>
                <c:pt idx="2">
                  <c:v>715.56500000000005</c:v>
                </c:pt>
                <c:pt idx="3">
                  <c:v>727.35500000000002</c:v>
                </c:pt>
                <c:pt idx="4">
                  <c:v>548.76499999999999</c:v>
                </c:pt>
                <c:pt idx="5">
                  <c:v>652.91</c:v>
                </c:pt>
                <c:pt idx="6">
                  <c:v>581.83000000000004</c:v>
                </c:pt>
                <c:pt idx="7">
                  <c:v>498.53999999999996</c:v>
                </c:pt>
                <c:pt idx="8">
                  <c:v>543.80999999999995</c:v>
                </c:pt>
                <c:pt idx="9">
                  <c:v>941.51499999999999</c:v>
                </c:pt>
                <c:pt idx="10">
                  <c:v>476.55500000000006</c:v>
                </c:pt>
                <c:pt idx="12">
                  <c:v>643.30399999999997</c:v>
                </c:pt>
                <c:pt idx="13">
                  <c:v>696.71499999999992</c:v>
                </c:pt>
                <c:pt idx="14">
                  <c:v>863.93000000000006</c:v>
                </c:pt>
                <c:pt idx="15">
                  <c:v>469.77</c:v>
                </c:pt>
                <c:pt idx="16">
                  <c:v>433.68499999999995</c:v>
                </c:pt>
                <c:pt idx="17">
                  <c:v>582.98500000000001</c:v>
                </c:pt>
                <c:pt idx="18">
                  <c:v>673.87</c:v>
                </c:pt>
                <c:pt idx="19">
                  <c:v>317.39999999999998</c:v>
                </c:pt>
                <c:pt idx="20">
                  <c:v>205.66500000000002</c:v>
                </c:pt>
                <c:pt idx="21">
                  <c:v>319.01499999999999</c:v>
                </c:pt>
                <c:pt idx="22">
                  <c:v>292.61500000000001</c:v>
                </c:pt>
                <c:pt idx="24">
                  <c:v>1319.444</c:v>
                </c:pt>
                <c:pt idx="25">
                  <c:v>1298.2400000000002</c:v>
                </c:pt>
                <c:pt idx="26">
                  <c:v>1579.4949999999999</c:v>
                </c:pt>
                <c:pt idx="27">
                  <c:v>1197.125</c:v>
                </c:pt>
                <c:pt idx="28">
                  <c:v>982.45</c:v>
                </c:pt>
                <c:pt idx="29">
                  <c:v>1235.895</c:v>
                </c:pt>
                <c:pt idx="30">
                  <c:v>1255.6999999999998</c:v>
                </c:pt>
                <c:pt idx="31">
                  <c:v>815.93999999999994</c:v>
                </c:pt>
                <c:pt idx="32">
                  <c:v>749.47500000000002</c:v>
                </c:pt>
                <c:pt idx="33">
                  <c:v>1260.53</c:v>
                </c:pt>
                <c:pt idx="34">
                  <c:v>769.17000000000007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76640"/>
        <c:axId val="180982528"/>
      </c:lineChart>
      <c:catAx>
        <c:axId val="18096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8097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975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960640"/>
        <c:crosses val="autoZero"/>
        <c:crossBetween val="between"/>
      </c:valAx>
      <c:catAx>
        <c:axId val="180976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0982528"/>
        <c:crosses val="autoZero"/>
        <c:auto val="0"/>
        <c:lblAlgn val="ctr"/>
        <c:lblOffset val="100"/>
        <c:noMultiLvlLbl val="0"/>
      </c:catAx>
      <c:valAx>
        <c:axId val="180982528"/>
        <c:scaling>
          <c:orientation val="minMax"/>
          <c:max val="8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9766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536.35400000000004</c:v>
                </c:pt>
                <c:pt idx="1">
                  <c:v>604.83000000000004</c:v>
                </c:pt>
                <c:pt idx="2">
                  <c:v>668.601</c:v>
                </c:pt>
                <c:pt idx="3">
                  <c:v>734.24900000000002</c:v>
                </c:pt>
                <c:pt idx="4">
                  <c:v>770.95399999999995</c:v>
                </c:pt>
                <c:pt idx="5">
                  <c:v>798.75</c:v>
                </c:pt>
                <c:pt idx="6">
                  <c:v>788.05</c:v>
                </c:pt>
                <c:pt idx="7">
                  <c:v>785.36900000000003</c:v>
                </c:pt>
                <c:pt idx="8">
                  <c:v>676.64800000000002</c:v>
                </c:pt>
                <c:pt idx="9">
                  <c:v>655.30200000000002</c:v>
                </c:pt>
                <c:pt idx="10">
                  <c:v>451.76299999999998</c:v>
                </c:pt>
                <c:pt idx="12">
                  <c:v>2809.69</c:v>
                </c:pt>
                <c:pt idx="13">
                  <c:v>2581.4180000000001</c:v>
                </c:pt>
                <c:pt idx="14">
                  <c:v>2339.527</c:v>
                </c:pt>
                <c:pt idx="15">
                  <c:v>1845.934</c:v>
                </c:pt>
                <c:pt idx="16">
                  <c:v>1693.836</c:v>
                </c:pt>
                <c:pt idx="17">
                  <c:v>1578.6469999999999</c:v>
                </c:pt>
                <c:pt idx="18">
                  <c:v>1335.415</c:v>
                </c:pt>
                <c:pt idx="19">
                  <c:v>1009.277</c:v>
                </c:pt>
                <c:pt idx="20">
                  <c:v>1054.4870000000001</c:v>
                </c:pt>
                <c:pt idx="21">
                  <c:v>1255</c:v>
                </c:pt>
                <c:pt idx="22">
                  <c:v>1383.434</c:v>
                </c:pt>
                <c:pt idx="24">
                  <c:v>3346.0439999999999</c:v>
                </c:pt>
                <c:pt idx="25">
                  <c:v>3186.248</c:v>
                </c:pt>
                <c:pt idx="26">
                  <c:v>3008.1280000000002</c:v>
                </c:pt>
                <c:pt idx="27">
                  <c:v>2580.183</c:v>
                </c:pt>
                <c:pt idx="28">
                  <c:v>2464.79</c:v>
                </c:pt>
                <c:pt idx="29">
                  <c:v>2377.3969999999999</c:v>
                </c:pt>
                <c:pt idx="30">
                  <c:v>2123.4650000000001</c:v>
                </c:pt>
                <c:pt idx="31">
                  <c:v>1794.6460000000002</c:v>
                </c:pt>
                <c:pt idx="32">
                  <c:v>1731.1350000000002</c:v>
                </c:pt>
                <c:pt idx="33">
                  <c:v>1910.3020000000001</c:v>
                </c:pt>
                <c:pt idx="34">
                  <c:v>1835.1969999999999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613312"/>
        <c:axId val="18161523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112.928</c:v>
                </c:pt>
                <c:pt idx="1">
                  <c:v>143.52499999999998</c:v>
                </c:pt>
                <c:pt idx="2">
                  <c:v>134.31</c:v>
                </c:pt>
                <c:pt idx="3">
                  <c:v>128.97</c:v>
                </c:pt>
                <c:pt idx="4">
                  <c:v>124.29500000000002</c:v>
                </c:pt>
                <c:pt idx="5">
                  <c:v>115.52</c:v>
                </c:pt>
                <c:pt idx="6">
                  <c:v>108.88</c:v>
                </c:pt>
                <c:pt idx="7">
                  <c:v>98.094999999999999</c:v>
                </c:pt>
                <c:pt idx="8">
                  <c:v>87.490000000000009</c:v>
                </c:pt>
                <c:pt idx="9">
                  <c:v>84.25</c:v>
                </c:pt>
                <c:pt idx="10">
                  <c:v>95.39</c:v>
                </c:pt>
                <c:pt idx="12">
                  <c:v>415.03199999999998</c:v>
                </c:pt>
                <c:pt idx="13">
                  <c:v>454.82500000000005</c:v>
                </c:pt>
                <c:pt idx="14">
                  <c:v>370.33499999999998</c:v>
                </c:pt>
                <c:pt idx="15">
                  <c:v>317.67</c:v>
                </c:pt>
                <c:pt idx="16">
                  <c:v>318.495</c:v>
                </c:pt>
                <c:pt idx="17">
                  <c:v>339.755</c:v>
                </c:pt>
                <c:pt idx="18">
                  <c:v>347.73</c:v>
                </c:pt>
                <c:pt idx="19">
                  <c:v>362.61</c:v>
                </c:pt>
                <c:pt idx="20">
                  <c:v>406.18</c:v>
                </c:pt>
                <c:pt idx="21">
                  <c:v>447.45</c:v>
                </c:pt>
                <c:pt idx="22">
                  <c:v>473.98</c:v>
                </c:pt>
                <c:pt idx="24">
                  <c:v>527.96</c:v>
                </c:pt>
                <c:pt idx="25">
                  <c:v>598.35</c:v>
                </c:pt>
                <c:pt idx="26">
                  <c:v>504.64499999999992</c:v>
                </c:pt>
                <c:pt idx="27">
                  <c:v>446.64</c:v>
                </c:pt>
                <c:pt idx="28">
                  <c:v>442.78999999999996</c:v>
                </c:pt>
                <c:pt idx="29">
                  <c:v>455.27499999999998</c:v>
                </c:pt>
                <c:pt idx="30">
                  <c:v>456.61</c:v>
                </c:pt>
                <c:pt idx="31">
                  <c:v>460.70500000000004</c:v>
                </c:pt>
                <c:pt idx="32">
                  <c:v>493.67000000000007</c:v>
                </c:pt>
                <c:pt idx="33">
                  <c:v>531.70000000000005</c:v>
                </c:pt>
                <c:pt idx="34">
                  <c:v>569.37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617024"/>
        <c:axId val="181618560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676.14</c:v>
                </c:pt>
                <c:pt idx="1">
                  <c:v>601.52500000000009</c:v>
                </c:pt>
                <c:pt idx="2">
                  <c:v>715.56500000000005</c:v>
                </c:pt>
                <c:pt idx="3">
                  <c:v>727.35500000000002</c:v>
                </c:pt>
                <c:pt idx="4">
                  <c:v>548.76499999999999</c:v>
                </c:pt>
                <c:pt idx="5">
                  <c:v>652.91</c:v>
                </c:pt>
                <c:pt idx="6">
                  <c:v>581.83000000000004</c:v>
                </c:pt>
                <c:pt idx="7">
                  <c:v>498.53999999999996</c:v>
                </c:pt>
                <c:pt idx="8">
                  <c:v>543.80999999999995</c:v>
                </c:pt>
                <c:pt idx="9">
                  <c:v>941.51499999999999</c:v>
                </c:pt>
                <c:pt idx="10">
                  <c:v>476.55500000000006</c:v>
                </c:pt>
                <c:pt idx="12">
                  <c:v>643.30399999999997</c:v>
                </c:pt>
                <c:pt idx="13">
                  <c:v>696.71499999999992</c:v>
                </c:pt>
                <c:pt idx="14">
                  <c:v>863.93000000000006</c:v>
                </c:pt>
                <c:pt idx="15">
                  <c:v>469.77</c:v>
                </c:pt>
                <c:pt idx="16">
                  <c:v>433.68499999999995</c:v>
                </c:pt>
                <c:pt idx="17">
                  <c:v>582.98500000000001</c:v>
                </c:pt>
                <c:pt idx="18">
                  <c:v>673.87</c:v>
                </c:pt>
                <c:pt idx="19">
                  <c:v>317.39999999999998</c:v>
                </c:pt>
                <c:pt idx="20">
                  <c:v>205.66500000000002</c:v>
                </c:pt>
                <c:pt idx="21">
                  <c:v>319.01499999999999</c:v>
                </c:pt>
                <c:pt idx="22">
                  <c:v>292.61500000000001</c:v>
                </c:pt>
                <c:pt idx="24">
                  <c:v>1319.444</c:v>
                </c:pt>
                <c:pt idx="25">
                  <c:v>1298.2400000000002</c:v>
                </c:pt>
                <c:pt idx="26">
                  <c:v>1579.4949999999999</c:v>
                </c:pt>
                <c:pt idx="27">
                  <c:v>1197.125</c:v>
                </c:pt>
                <c:pt idx="28">
                  <c:v>982.45</c:v>
                </c:pt>
                <c:pt idx="29">
                  <c:v>1235.895</c:v>
                </c:pt>
                <c:pt idx="30">
                  <c:v>1255.6999999999998</c:v>
                </c:pt>
                <c:pt idx="31">
                  <c:v>815.93999999999994</c:v>
                </c:pt>
                <c:pt idx="32">
                  <c:v>749.47500000000002</c:v>
                </c:pt>
                <c:pt idx="33">
                  <c:v>1260.53</c:v>
                </c:pt>
                <c:pt idx="34">
                  <c:v>769.17000000000007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17024"/>
        <c:axId val="181618560"/>
      </c:lineChart>
      <c:catAx>
        <c:axId val="181613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1615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61523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613312"/>
        <c:crosses val="autoZero"/>
        <c:crossBetween val="between"/>
      </c:valAx>
      <c:catAx>
        <c:axId val="181617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1618560"/>
        <c:crosses val="autoZero"/>
        <c:auto val="0"/>
        <c:lblAlgn val="ctr"/>
        <c:lblOffset val="100"/>
        <c:noMultiLvlLbl val="0"/>
      </c:catAx>
      <c:valAx>
        <c:axId val="181618560"/>
        <c:scaling>
          <c:orientation val="minMax"/>
          <c:max val="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617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0.20200000000000001</c:v>
                </c:pt>
                <c:pt idx="1">
                  <c:v>0.30599999999999999</c:v>
                </c:pt>
                <c:pt idx="2">
                  <c:v>0.27700000000000002</c:v>
                </c:pt>
                <c:pt idx="3">
                  <c:v>0.17199999999999999</c:v>
                </c:pt>
                <c:pt idx="4">
                  <c:v>0.44</c:v>
                </c:pt>
                <c:pt idx="5">
                  <c:v>0.89700000000000002</c:v>
                </c:pt>
                <c:pt idx="6">
                  <c:v>7.2649999999999997</c:v>
                </c:pt>
                <c:pt idx="7">
                  <c:v>1.4870000000000001</c:v>
                </c:pt>
                <c:pt idx="8">
                  <c:v>2.597</c:v>
                </c:pt>
                <c:pt idx="9">
                  <c:v>2.7480000000000002</c:v>
                </c:pt>
                <c:pt idx="10">
                  <c:v>2.488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175.386</c:v>
                </c:pt>
                <c:pt idx="1">
                  <c:v>181.68</c:v>
                </c:pt>
                <c:pt idx="2">
                  <c:v>153.43700000000001</c:v>
                </c:pt>
                <c:pt idx="3">
                  <c:v>132.709</c:v>
                </c:pt>
                <c:pt idx="4">
                  <c:v>109.968</c:v>
                </c:pt>
                <c:pt idx="5">
                  <c:v>99.257000000000005</c:v>
                </c:pt>
                <c:pt idx="6">
                  <c:v>122.413</c:v>
                </c:pt>
                <c:pt idx="7">
                  <c:v>113.898</c:v>
                </c:pt>
                <c:pt idx="8">
                  <c:v>206.43100000000001</c:v>
                </c:pt>
                <c:pt idx="9">
                  <c:v>115.17100000000001</c:v>
                </c:pt>
                <c:pt idx="10">
                  <c:v>186.05799999999999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175.58799999999999</c:v>
                </c:pt>
                <c:pt idx="1">
                  <c:v>181.98600000000002</c:v>
                </c:pt>
                <c:pt idx="2">
                  <c:v>153.714</c:v>
                </c:pt>
                <c:pt idx="3">
                  <c:v>132.881</c:v>
                </c:pt>
                <c:pt idx="4">
                  <c:v>110.408</c:v>
                </c:pt>
                <c:pt idx="5">
                  <c:v>100.15400000000001</c:v>
                </c:pt>
                <c:pt idx="6">
                  <c:v>129.678</c:v>
                </c:pt>
                <c:pt idx="7">
                  <c:v>115.38499999999999</c:v>
                </c:pt>
                <c:pt idx="8">
                  <c:v>209.02800000000002</c:v>
                </c:pt>
                <c:pt idx="9">
                  <c:v>117.91900000000001</c:v>
                </c:pt>
                <c:pt idx="10">
                  <c:v>188.54599999999999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83680"/>
        <c:axId val="182585600"/>
      </c:lineChart>
      <c:catAx>
        <c:axId val="18258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585600"/>
        <c:crosses val="autoZero"/>
        <c:auto val="1"/>
        <c:lblAlgn val="ctr"/>
        <c:lblOffset val="100"/>
        <c:noMultiLvlLbl val="0"/>
      </c:catAx>
      <c:valAx>
        <c:axId val="182585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583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0.20200000000000001</c:v>
                </c:pt>
                <c:pt idx="1">
                  <c:v>0.30599999999999999</c:v>
                </c:pt>
                <c:pt idx="2">
                  <c:v>0.27700000000000002</c:v>
                </c:pt>
                <c:pt idx="3">
                  <c:v>0.17199999999999999</c:v>
                </c:pt>
                <c:pt idx="4">
                  <c:v>0.44</c:v>
                </c:pt>
                <c:pt idx="5">
                  <c:v>0.89700000000000002</c:v>
                </c:pt>
                <c:pt idx="6">
                  <c:v>7.2649999999999997</c:v>
                </c:pt>
                <c:pt idx="7">
                  <c:v>1.4870000000000001</c:v>
                </c:pt>
                <c:pt idx="8">
                  <c:v>2.597</c:v>
                </c:pt>
                <c:pt idx="9">
                  <c:v>2.7480000000000002</c:v>
                </c:pt>
                <c:pt idx="10">
                  <c:v>2.488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175.386</c:v>
                </c:pt>
                <c:pt idx="1">
                  <c:v>181.68</c:v>
                </c:pt>
                <c:pt idx="2">
                  <c:v>153.43700000000001</c:v>
                </c:pt>
                <c:pt idx="3">
                  <c:v>132.709</c:v>
                </c:pt>
                <c:pt idx="4">
                  <c:v>109.968</c:v>
                </c:pt>
                <c:pt idx="5">
                  <c:v>99.257000000000005</c:v>
                </c:pt>
                <c:pt idx="6">
                  <c:v>122.413</c:v>
                </c:pt>
                <c:pt idx="7">
                  <c:v>113.898</c:v>
                </c:pt>
                <c:pt idx="8">
                  <c:v>206.43100000000001</c:v>
                </c:pt>
                <c:pt idx="9">
                  <c:v>115.17100000000001</c:v>
                </c:pt>
                <c:pt idx="10">
                  <c:v>186.05799999999999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175.58799999999999</c:v>
                </c:pt>
                <c:pt idx="1">
                  <c:v>181.98600000000002</c:v>
                </c:pt>
                <c:pt idx="2">
                  <c:v>153.714</c:v>
                </c:pt>
                <c:pt idx="3">
                  <c:v>132.881</c:v>
                </c:pt>
                <c:pt idx="4">
                  <c:v>110.408</c:v>
                </c:pt>
                <c:pt idx="5">
                  <c:v>100.15400000000001</c:v>
                </c:pt>
                <c:pt idx="6">
                  <c:v>129.678</c:v>
                </c:pt>
                <c:pt idx="7">
                  <c:v>115.38499999999999</c:v>
                </c:pt>
                <c:pt idx="8">
                  <c:v>209.02800000000002</c:v>
                </c:pt>
                <c:pt idx="9">
                  <c:v>117.91900000000001</c:v>
                </c:pt>
                <c:pt idx="10">
                  <c:v>188.54599999999999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29120"/>
        <c:axId val="182631040"/>
      </c:lineChart>
      <c:catAx>
        <c:axId val="18262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631040"/>
        <c:crosses val="autoZero"/>
        <c:auto val="1"/>
        <c:lblAlgn val="ctr"/>
        <c:lblOffset val="100"/>
        <c:noMultiLvlLbl val="0"/>
      </c:catAx>
      <c:valAx>
        <c:axId val="182631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629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0.20200000000000001</c:v>
                </c:pt>
                <c:pt idx="1">
                  <c:v>0.30599999999999999</c:v>
                </c:pt>
                <c:pt idx="2">
                  <c:v>0.27700000000000002</c:v>
                </c:pt>
                <c:pt idx="3">
                  <c:v>0.17199999999999999</c:v>
                </c:pt>
                <c:pt idx="4">
                  <c:v>0.44</c:v>
                </c:pt>
                <c:pt idx="5">
                  <c:v>0.89700000000000002</c:v>
                </c:pt>
                <c:pt idx="6">
                  <c:v>7.2649999999999997</c:v>
                </c:pt>
                <c:pt idx="7">
                  <c:v>1.4870000000000001</c:v>
                </c:pt>
                <c:pt idx="8">
                  <c:v>2.597</c:v>
                </c:pt>
                <c:pt idx="9">
                  <c:v>2.7480000000000002</c:v>
                </c:pt>
                <c:pt idx="10">
                  <c:v>2.488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28.903612800000001</c:v>
                  </c:pt>
                  <c:pt idx="1">
                    <c:v>34.010495999999996</c:v>
                  </c:pt>
                  <c:pt idx="2">
                    <c:v>24.841450300000005</c:v>
                  </c:pt>
                  <c:pt idx="3">
                    <c:v>30.8283007</c:v>
                  </c:pt>
                  <c:pt idx="4">
                    <c:v>23.115273600000002</c:v>
                  </c:pt>
                  <c:pt idx="5">
                    <c:v>15.891045700000001</c:v>
                  </c:pt>
                  <c:pt idx="6">
                    <c:v>29.281189600000001</c:v>
                  </c:pt>
                  <c:pt idx="7">
                    <c:v>14.6131134</c:v>
                  </c:pt>
                  <c:pt idx="8">
                    <c:v>42.338998100000005</c:v>
                  </c:pt>
                  <c:pt idx="9">
                    <c:v>16.423384600000002</c:v>
                  </c:pt>
                  <c:pt idx="10">
                    <c:v>33.955584999999999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28.903612800000001</c:v>
                  </c:pt>
                  <c:pt idx="1">
                    <c:v>34.010495999999996</c:v>
                  </c:pt>
                  <c:pt idx="2">
                    <c:v>24.841450300000005</c:v>
                  </c:pt>
                  <c:pt idx="3">
                    <c:v>30.8283007</c:v>
                  </c:pt>
                  <c:pt idx="4">
                    <c:v>23.115273600000002</c:v>
                  </c:pt>
                  <c:pt idx="5">
                    <c:v>15.891045700000001</c:v>
                  </c:pt>
                  <c:pt idx="6">
                    <c:v>29.281189600000001</c:v>
                  </c:pt>
                  <c:pt idx="7">
                    <c:v>14.6131134</c:v>
                  </c:pt>
                  <c:pt idx="8">
                    <c:v>42.338998100000005</c:v>
                  </c:pt>
                  <c:pt idx="9">
                    <c:v>16.423384600000002</c:v>
                  </c:pt>
                  <c:pt idx="10">
                    <c:v>33.955584999999999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175.386</c:v>
                </c:pt>
                <c:pt idx="1">
                  <c:v>181.68</c:v>
                </c:pt>
                <c:pt idx="2">
                  <c:v>153.43700000000001</c:v>
                </c:pt>
                <c:pt idx="3">
                  <c:v>132.709</c:v>
                </c:pt>
                <c:pt idx="4">
                  <c:v>109.968</c:v>
                </c:pt>
                <c:pt idx="5">
                  <c:v>99.257000000000005</c:v>
                </c:pt>
                <c:pt idx="6">
                  <c:v>122.413</c:v>
                </c:pt>
                <c:pt idx="7">
                  <c:v>113.898</c:v>
                </c:pt>
                <c:pt idx="8">
                  <c:v>206.43100000000001</c:v>
                </c:pt>
                <c:pt idx="9">
                  <c:v>115.17100000000001</c:v>
                </c:pt>
                <c:pt idx="10">
                  <c:v>186.05799999999999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735808"/>
        <c:axId val="181737728"/>
      </c:barChart>
      <c:catAx>
        <c:axId val="18173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737728"/>
        <c:crosses val="autoZero"/>
        <c:auto val="1"/>
        <c:lblAlgn val="ctr"/>
        <c:lblOffset val="100"/>
        <c:noMultiLvlLbl val="0"/>
      </c:catAx>
      <c:valAx>
        <c:axId val="181737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735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3929509453406989E-2"/>
          <c:y val="9.345129063370004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9.7287961686368871E-2"/>
                  <c:y val="-0.1270405199373802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2865.4847096109343</c:v>
                </c:pt>
                <c:pt idx="1">
                  <c:v>3105.5208859914251</c:v>
                </c:pt>
                <c:pt idx="2">
                  <c:v>87.668954131495013</c:v>
                </c:pt>
                <c:pt idx="3">
                  <c:v>65.266221017800007</c:v>
                </c:pt>
                <c:pt idx="4">
                  <c:v>18.065047355575</c:v>
                </c:pt>
                <c:pt idx="5">
                  <c:v>30.519256421091022</c:v>
                </c:pt>
                <c:pt idx="6">
                  <c:v>111.051857144921</c:v>
                </c:pt>
                <c:pt idx="7">
                  <c:v>111.70143630287501</c:v>
                </c:pt>
                <c:pt idx="8">
                  <c:v>0.56770285725000003</c:v>
                </c:pt>
                <c:pt idx="9">
                  <c:v>0</c:v>
                </c:pt>
                <c:pt idx="10">
                  <c:v>41.858548287734003</c:v>
                </c:pt>
                <c:pt idx="11">
                  <c:v>1.1904090377300001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82484.141710918397</c:v>
                </c:pt>
                <c:pt idx="1">
                  <c:v>8866.9846713843508</c:v>
                </c:pt>
                <c:pt idx="2">
                  <c:v>244.1342457749644</c:v>
                </c:pt>
                <c:pt idx="3">
                  <c:v>219.68697875787751</c:v>
                </c:pt>
                <c:pt idx="4">
                  <c:v>318.77057451479209</c:v>
                </c:pt>
                <c:pt idx="5">
                  <c:v>702.27522717237616</c:v>
                </c:pt>
                <c:pt idx="6">
                  <c:v>1842.8946741562554</c:v>
                </c:pt>
                <c:pt idx="7">
                  <c:v>977.25467121079305</c:v>
                </c:pt>
                <c:pt idx="8">
                  <c:v>54.288151115600002</c:v>
                </c:pt>
                <c:pt idx="9">
                  <c:v>222.36221374663006</c:v>
                </c:pt>
                <c:pt idx="10">
                  <c:v>717.75741437305521</c:v>
                </c:pt>
                <c:pt idx="11">
                  <c:v>175.83121041191151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0.20200000000000001</c:v>
                </c:pt>
                <c:pt idx="1">
                  <c:v>0.30599999999999999</c:v>
                </c:pt>
                <c:pt idx="2">
                  <c:v>0.27700000000000002</c:v>
                </c:pt>
                <c:pt idx="3">
                  <c:v>0.17199999999999999</c:v>
                </c:pt>
                <c:pt idx="4">
                  <c:v>0.44</c:v>
                </c:pt>
                <c:pt idx="5">
                  <c:v>0.89700000000000002</c:v>
                </c:pt>
                <c:pt idx="6">
                  <c:v>7.2649999999999997</c:v>
                </c:pt>
                <c:pt idx="7">
                  <c:v>1.4870000000000001</c:v>
                </c:pt>
                <c:pt idx="8">
                  <c:v>2.597</c:v>
                </c:pt>
                <c:pt idx="9">
                  <c:v>2.7480000000000002</c:v>
                </c:pt>
                <c:pt idx="10">
                  <c:v>2.488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28.903612800000001</c:v>
                  </c:pt>
                  <c:pt idx="1">
                    <c:v>34.010495999999996</c:v>
                  </c:pt>
                  <c:pt idx="2">
                    <c:v>24.841450300000005</c:v>
                  </c:pt>
                  <c:pt idx="3">
                    <c:v>30.8283007</c:v>
                  </c:pt>
                  <c:pt idx="4">
                    <c:v>23.115273600000002</c:v>
                  </c:pt>
                  <c:pt idx="5">
                    <c:v>15.891045700000001</c:v>
                  </c:pt>
                  <c:pt idx="6">
                    <c:v>29.281189600000001</c:v>
                  </c:pt>
                  <c:pt idx="7">
                    <c:v>14.6131134</c:v>
                  </c:pt>
                  <c:pt idx="8">
                    <c:v>42.338998100000005</c:v>
                  </c:pt>
                  <c:pt idx="9">
                    <c:v>16.423384600000002</c:v>
                  </c:pt>
                  <c:pt idx="10">
                    <c:v>33.955584999999999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28.903612800000001</c:v>
                  </c:pt>
                  <c:pt idx="1">
                    <c:v>34.010495999999996</c:v>
                  </c:pt>
                  <c:pt idx="2">
                    <c:v>24.841450300000005</c:v>
                  </c:pt>
                  <c:pt idx="3">
                    <c:v>30.8283007</c:v>
                  </c:pt>
                  <c:pt idx="4">
                    <c:v>23.115273600000002</c:v>
                  </c:pt>
                  <c:pt idx="5">
                    <c:v>15.891045700000001</c:v>
                  </c:pt>
                  <c:pt idx="6">
                    <c:v>29.281189600000001</c:v>
                  </c:pt>
                  <c:pt idx="7">
                    <c:v>14.6131134</c:v>
                  </c:pt>
                  <c:pt idx="8">
                    <c:v>42.338998100000005</c:v>
                  </c:pt>
                  <c:pt idx="9">
                    <c:v>16.423384600000002</c:v>
                  </c:pt>
                  <c:pt idx="10">
                    <c:v>33.955584999999999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175.386</c:v>
                </c:pt>
                <c:pt idx="1">
                  <c:v>181.68</c:v>
                </c:pt>
                <c:pt idx="2">
                  <c:v>153.43700000000001</c:v>
                </c:pt>
                <c:pt idx="3">
                  <c:v>132.709</c:v>
                </c:pt>
                <c:pt idx="4">
                  <c:v>109.968</c:v>
                </c:pt>
                <c:pt idx="5">
                  <c:v>99.257000000000005</c:v>
                </c:pt>
                <c:pt idx="6">
                  <c:v>122.413</c:v>
                </c:pt>
                <c:pt idx="7">
                  <c:v>113.898</c:v>
                </c:pt>
                <c:pt idx="8">
                  <c:v>206.43100000000001</c:v>
                </c:pt>
                <c:pt idx="9">
                  <c:v>115.17100000000001</c:v>
                </c:pt>
                <c:pt idx="10">
                  <c:v>186.05799999999999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780864"/>
        <c:axId val="181782784"/>
      </c:barChart>
      <c:catAx>
        <c:axId val="18178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782784"/>
        <c:crosses val="autoZero"/>
        <c:auto val="1"/>
        <c:lblAlgn val="ctr"/>
        <c:lblOffset val="100"/>
        <c:noMultiLvlLbl val="0"/>
      </c:catAx>
      <c:valAx>
        <c:axId val="181782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78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13.404999999999999</c:v>
                </c:pt>
                <c:pt idx="1">
                  <c:v>13.597</c:v>
                </c:pt>
                <c:pt idx="2">
                  <c:v>13.019</c:v>
                </c:pt>
                <c:pt idx="3">
                  <c:v>12.532</c:v>
                </c:pt>
                <c:pt idx="4">
                  <c:v>11.994999999999999</c:v>
                </c:pt>
                <c:pt idx="5">
                  <c:v>11.398</c:v>
                </c:pt>
                <c:pt idx="6">
                  <c:v>11.032</c:v>
                </c:pt>
                <c:pt idx="7">
                  <c:v>10.78</c:v>
                </c:pt>
                <c:pt idx="8">
                  <c:v>10.488</c:v>
                </c:pt>
                <c:pt idx="9">
                  <c:v>9.9789999999999992</c:v>
                </c:pt>
                <c:pt idx="10">
                  <c:v>9.8000000000000007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847.1214801000001</c:v>
                  </c:pt>
                  <c:pt idx="1">
                    <c:v>893.67233920000001</c:v>
                  </c:pt>
                  <c:pt idx="2">
                    <c:v>967.98102700000004</c:v>
                  </c:pt>
                  <c:pt idx="3">
                    <c:v>1041.9675187999999</c:v>
                  </c:pt>
                  <c:pt idx="4">
                    <c:v>1109.3821186</c:v>
                  </c:pt>
                  <c:pt idx="5">
                    <c:v>1175.4058513999998</c:v>
                  </c:pt>
                  <c:pt idx="6">
                    <c:v>1234.6981992000001</c:v>
                  </c:pt>
                  <c:pt idx="7">
                    <c:v>1289.7650040000001</c:v>
                  </c:pt>
                  <c:pt idx="8">
                    <c:v>1350.9303396</c:v>
                  </c:pt>
                  <c:pt idx="9">
                    <c:v>1413.8082815000002</c:v>
                  </c:pt>
                  <c:pt idx="10">
                    <c:v>1480.4092467999999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847.1214801000001</c:v>
                  </c:pt>
                  <c:pt idx="1">
                    <c:v>893.67233920000001</c:v>
                  </c:pt>
                  <c:pt idx="2">
                    <c:v>967.98102700000004</c:v>
                  </c:pt>
                  <c:pt idx="3">
                    <c:v>1041.9675187999999</c:v>
                  </c:pt>
                  <c:pt idx="4">
                    <c:v>1109.3821186</c:v>
                  </c:pt>
                  <c:pt idx="5">
                    <c:v>1175.4058513999998</c:v>
                  </c:pt>
                  <c:pt idx="6">
                    <c:v>1234.6981992000001</c:v>
                  </c:pt>
                  <c:pt idx="7">
                    <c:v>1289.7650040000001</c:v>
                  </c:pt>
                  <c:pt idx="8">
                    <c:v>1350.9303396</c:v>
                  </c:pt>
                  <c:pt idx="9">
                    <c:v>1413.8082815000002</c:v>
                  </c:pt>
                  <c:pt idx="10">
                    <c:v>1480.4092467999999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17538.746999999999</c:v>
                </c:pt>
                <c:pt idx="1">
                  <c:v>18933.736000000001</c:v>
                </c:pt>
                <c:pt idx="2">
                  <c:v>20595.341</c:v>
                </c:pt>
                <c:pt idx="3">
                  <c:v>22359.817999999999</c:v>
                </c:pt>
                <c:pt idx="4">
                  <c:v>24222.316999999999</c:v>
                </c:pt>
                <c:pt idx="5">
                  <c:v>26062.214</c:v>
                </c:pt>
                <c:pt idx="6">
                  <c:v>27808.518</c:v>
                </c:pt>
                <c:pt idx="7">
                  <c:v>29312.841</c:v>
                </c:pt>
                <c:pt idx="8">
                  <c:v>30426.359</c:v>
                </c:pt>
                <c:pt idx="9">
                  <c:v>31487.935000000001</c:v>
                </c:pt>
                <c:pt idx="10">
                  <c:v>32323.346000000001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076736"/>
        <c:axId val="183083008"/>
      </c:barChart>
      <c:catAx>
        <c:axId val="18307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083008"/>
        <c:crosses val="autoZero"/>
        <c:auto val="1"/>
        <c:lblAlgn val="ctr"/>
        <c:lblOffset val="100"/>
        <c:noMultiLvlLbl val="0"/>
      </c:catAx>
      <c:valAx>
        <c:axId val="183083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07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13.404999999999999</c:v>
                </c:pt>
                <c:pt idx="1">
                  <c:v>13.597</c:v>
                </c:pt>
                <c:pt idx="2">
                  <c:v>13.019</c:v>
                </c:pt>
                <c:pt idx="3">
                  <c:v>12.532</c:v>
                </c:pt>
                <c:pt idx="4">
                  <c:v>11.994999999999999</c:v>
                </c:pt>
                <c:pt idx="5">
                  <c:v>11.398</c:v>
                </c:pt>
                <c:pt idx="6">
                  <c:v>11.032</c:v>
                </c:pt>
                <c:pt idx="7">
                  <c:v>10.78</c:v>
                </c:pt>
                <c:pt idx="8">
                  <c:v>10.488</c:v>
                </c:pt>
                <c:pt idx="9">
                  <c:v>9.9789999999999992</c:v>
                </c:pt>
                <c:pt idx="10">
                  <c:v>9.8000000000000007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847.1214801000001</c:v>
                  </c:pt>
                  <c:pt idx="1">
                    <c:v>893.67233920000001</c:v>
                  </c:pt>
                  <c:pt idx="2">
                    <c:v>967.98102700000004</c:v>
                  </c:pt>
                  <c:pt idx="3">
                    <c:v>1041.9675187999999</c:v>
                  </c:pt>
                  <c:pt idx="4">
                    <c:v>1109.3821186</c:v>
                  </c:pt>
                  <c:pt idx="5">
                    <c:v>1175.4058513999998</c:v>
                  </c:pt>
                  <c:pt idx="6">
                    <c:v>1234.6981992000001</c:v>
                  </c:pt>
                  <c:pt idx="7">
                    <c:v>1289.7650040000001</c:v>
                  </c:pt>
                  <c:pt idx="8">
                    <c:v>1350.9303396</c:v>
                  </c:pt>
                  <c:pt idx="9">
                    <c:v>1413.8082815000002</c:v>
                  </c:pt>
                  <c:pt idx="10">
                    <c:v>1480.4092467999999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847.1214801000001</c:v>
                  </c:pt>
                  <c:pt idx="1">
                    <c:v>893.67233920000001</c:v>
                  </c:pt>
                  <c:pt idx="2">
                    <c:v>967.98102700000004</c:v>
                  </c:pt>
                  <c:pt idx="3">
                    <c:v>1041.9675187999999</c:v>
                  </c:pt>
                  <c:pt idx="4">
                    <c:v>1109.3821186</c:v>
                  </c:pt>
                  <c:pt idx="5">
                    <c:v>1175.4058513999998</c:v>
                  </c:pt>
                  <c:pt idx="6">
                    <c:v>1234.6981992000001</c:v>
                  </c:pt>
                  <c:pt idx="7">
                    <c:v>1289.7650040000001</c:v>
                  </c:pt>
                  <c:pt idx="8">
                    <c:v>1350.9303396</c:v>
                  </c:pt>
                  <c:pt idx="9">
                    <c:v>1413.8082815000002</c:v>
                  </c:pt>
                  <c:pt idx="10">
                    <c:v>1480.4092467999999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17538.746999999999</c:v>
                </c:pt>
                <c:pt idx="1">
                  <c:v>18933.736000000001</c:v>
                </c:pt>
                <c:pt idx="2">
                  <c:v>20595.341</c:v>
                </c:pt>
                <c:pt idx="3">
                  <c:v>22359.817999999999</c:v>
                </c:pt>
                <c:pt idx="4">
                  <c:v>24222.316999999999</c:v>
                </c:pt>
                <c:pt idx="5">
                  <c:v>26062.214</c:v>
                </c:pt>
                <c:pt idx="6">
                  <c:v>27808.518</c:v>
                </c:pt>
                <c:pt idx="7">
                  <c:v>29312.841</c:v>
                </c:pt>
                <c:pt idx="8">
                  <c:v>30426.359</c:v>
                </c:pt>
                <c:pt idx="9">
                  <c:v>31487.935000000001</c:v>
                </c:pt>
                <c:pt idx="10">
                  <c:v>32323.346000000001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154560"/>
        <c:axId val="183156736"/>
      </c:barChart>
      <c:catAx>
        <c:axId val="18315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156736"/>
        <c:crosses val="autoZero"/>
        <c:auto val="1"/>
        <c:lblAlgn val="ctr"/>
        <c:lblOffset val="100"/>
        <c:noMultiLvlLbl val="0"/>
      </c:catAx>
      <c:valAx>
        <c:axId val="183156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15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13.404999999999999</c:v>
                </c:pt>
                <c:pt idx="1">
                  <c:v>13.597</c:v>
                </c:pt>
                <c:pt idx="2">
                  <c:v>13.019</c:v>
                </c:pt>
                <c:pt idx="3">
                  <c:v>12.532</c:v>
                </c:pt>
                <c:pt idx="4">
                  <c:v>11.994999999999999</c:v>
                </c:pt>
                <c:pt idx="5">
                  <c:v>11.398</c:v>
                </c:pt>
                <c:pt idx="6">
                  <c:v>11.032</c:v>
                </c:pt>
                <c:pt idx="7">
                  <c:v>10.78</c:v>
                </c:pt>
                <c:pt idx="8">
                  <c:v>10.488</c:v>
                </c:pt>
                <c:pt idx="9">
                  <c:v>9.9789999999999992</c:v>
                </c:pt>
                <c:pt idx="10">
                  <c:v>9.8000000000000007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20.847928700000001</c:v>
                  </c:pt>
                  <c:pt idx="1">
                    <c:v>20.158529999999999</c:v>
                  </c:pt>
                  <c:pt idx="2">
                    <c:v>20.503408499999999</c:v>
                  </c:pt>
                  <c:pt idx="3">
                    <c:v>19.966271199999998</c:v>
                  </c:pt>
                  <c:pt idx="4">
                    <c:v>19.129246500000001</c:v>
                  </c:pt>
                  <c:pt idx="5">
                    <c:v>18.212467199999999</c:v>
                  </c:pt>
                  <c:pt idx="6">
                    <c:v>17.087616000000001</c:v>
                  </c:pt>
                  <c:pt idx="7">
                    <c:v>16.154987800000001</c:v>
                  </c:pt>
                  <c:pt idx="8">
                    <c:v>14.940237</c:v>
                  </c:pt>
                  <c:pt idx="9">
                    <c:v>13.585005200000001</c:v>
                  </c:pt>
                  <c:pt idx="10">
                    <c:v>12.346287199999999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20.847928700000001</c:v>
                  </c:pt>
                  <c:pt idx="1">
                    <c:v>20.158529999999999</c:v>
                  </c:pt>
                  <c:pt idx="2">
                    <c:v>20.503408499999999</c:v>
                  </c:pt>
                  <c:pt idx="3">
                    <c:v>19.966271199999998</c:v>
                  </c:pt>
                  <c:pt idx="4">
                    <c:v>19.129246500000001</c:v>
                  </c:pt>
                  <c:pt idx="5">
                    <c:v>18.212467199999999</c:v>
                  </c:pt>
                  <c:pt idx="6">
                    <c:v>17.087616000000001</c:v>
                  </c:pt>
                  <c:pt idx="7">
                    <c:v>16.154987800000001</c:v>
                  </c:pt>
                  <c:pt idx="8">
                    <c:v>14.940237</c:v>
                  </c:pt>
                  <c:pt idx="9">
                    <c:v>13.585005200000001</c:v>
                  </c:pt>
                  <c:pt idx="10">
                    <c:v>12.346287199999999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456.19099999999997</c:v>
                </c:pt>
                <c:pt idx="1">
                  <c:v>488.1</c:v>
                </c:pt>
                <c:pt idx="2">
                  <c:v>506.25700000000001</c:v>
                </c:pt>
                <c:pt idx="3">
                  <c:v>497.91199999999998</c:v>
                </c:pt>
                <c:pt idx="4">
                  <c:v>481.84500000000003</c:v>
                </c:pt>
                <c:pt idx="5">
                  <c:v>465.79199999999997</c:v>
                </c:pt>
                <c:pt idx="6">
                  <c:v>444.99</c:v>
                </c:pt>
                <c:pt idx="7">
                  <c:v>418.52300000000002</c:v>
                </c:pt>
                <c:pt idx="8">
                  <c:v>383.08300000000003</c:v>
                </c:pt>
                <c:pt idx="9">
                  <c:v>350.12900000000002</c:v>
                </c:pt>
                <c:pt idx="10">
                  <c:v>319.85199999999998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5935232"/>
        <c:axId val="195945600"/>
      </c:barChart>
      <c:catAx>
        <c:axId val="19593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5945600"/>
        <c:crosses val="autoZero"/>
        <c:auto val="1"/>
        <c:lblAlgn val="ctr"/>
        <c:lblOffset val="100"/>
        <c:noMultiLvlLbl val="0"/>
      </c:catAx>
      <c:valAx>
        <c:axId val="195945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593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13.404999999999999</c:v>
                </c:pt>
                <c:pt idx="1">
                  <c:v>13.597</c:v>
                </c:pt>
                <c:pt idx="2">
                  <c:v>13.019</c:v>
                </c:pt>
                <c:pt idx="3">
                  <c:v>12.532</c:v>
                </c:pt>
                <c:pt idx="4">
                  <c:v>11.994999999999999</c:v>
                </c:pt>
                <c:pt idx="5">
                  <c:v>11.398</c:v>
                </c:pt>
                <c:pt idx="6">
                  <c:v>11.032</c:v>
                </c:pt>
                <c:pt idx="7">
                  <c:v>10.78</c:v>
                </c:pt>
                <c:pt idx="8">
                  <c:v>10.488</c:v>
                </c:pt>
                <c:pt idx="9">
                  <c:v>9.9789999999999992</c:v>
                </c:pt>
                <c:pt idx="10">
                  <c:v>9.8000000000000007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20.847928700000001</c:v>
                  </c:pt>
                  <c:pt idx="1">
                    <c:v>20.158529999999999</c:v>
                  </c:pt>
                  <c:pt idx="2">
                    <c:v>20.503408499999999</c:v>
                  </c:pt>
                  <c:pt idx="3">
                    <c:v>19.966271199999998</c:v>
                  </c:pt>
                  <c:pt idx="4">
                    <c:v>19.129246500000001</c:v>
                  </c:pt>
                  <c:pt idx="5">
                    <c:v>18.212467199999999</c:v>
                  </c:pt>
                  <c:pt idx="6">
                    <c:v>17.087616000000001</c:v>
                  </c:pt>
                  <c:pt idx="7">
                    <c:v>16.154987800000001</c:v>
                  </c:pt>
                  <c:pt idx="8">
                    <c:v>14.940237</c:v>
                  </c:pt>
                  <c:pt idx="9">
                    <c:v>13.585005200000001</c:v>
                  </c:pt>
                  <c:pt idx="10">
                    <c:v>12.346287199999999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20.847928700000001</c:v>
                  </c:pt>
                  <c:pt idx="1">
                    <c:v>20.158529999999999</c:v>
                  </c:pt>
                  <c:pt idx="2">
                    <c:v>20.503408499999999</c:v>
                  </c:pt>
                  <c:pt idx="3">
                    <c:v>19.966271199999998</c:v>
                  </c:pt>
                  <c:pt idx="4">
                    <c:v>19.129246500000001</c:v>
                  </c:pt>
                  <c:pt idx="5">
                    <c:v>18.212467199999999</c:v>
                  </c:pt>
                  <c:pt idx="6">
                    <c:v>17.087616000000001</c:v>
                  </c:pt>
                  <c:pt idx="7">
                    <c:v>16.154987800000001</c:v>
                  </c:pt>
                  <c:pt idx="8">
                    <c:v>14.940237</c:v>
                  </c:pt>
                  <c:pt idx="9">
                    <c:v>13.585005200000001</c:v>
                  </c:pt>
                  <c:pt idx="10">
                    <c:v>12.346287199999999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456.19099999999997</c:v>
                </c:pt>
                <c:pt idx="1">
                  <c:v>488.1</c:v>
                </c:pt>
                <c:pt idx="2">
                  <c:v>506.25700000000001</c:v>
                </c:pt>
                <c:pt idx="3">
                  <c:v>497.91199999999998</c:v>
                </c:pt>
                <c:pt idx="4">
                  <c:v>481.84500000000003</c:v>
                </c:pt>
                <c:pt idx="5">
                  <c:v>465.79199999999997</c:v>
                </c:pt>
                <c:pt idx="6">
                  <c:v>444.99</c:v>
                </c:pt>
                <c:pt idx="7">
                  <c:v>418.52300000000002</c:v>
                </c:pt>
                <c:pt idx="8">
                  <c:v>383.08300000000003</c:v>
                </c:pt>
                <c:pt idx="9">
                  <c:v>350.12900000000002</c:v>
                </c:pt>
                <c:pt idx="10">
                  <c:v>319.85199999999998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417856"/>
        <c:axId val="183456896"/>
      </c:barChart>
      <c:catAx>
        <c:axId val="183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456896"/>
        <c:crosses val="autoZero"/>
        <c:auto val="1"/>
        <c:lblAlgn val="ctr"/>
        <c:lblOffset val="100"/>
        <c:noMultiLvlLbl val="0"/>
      </c:catAx>
      <c:valAx>
        <c:axId val="183456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4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358.00900000000001</c:v>
                </c:pt>
                <c:pt idx="1">
                  <c:v>408.67099999999999</c:v>
                </c:pt>
                <c:pt idx="2">
                  <c:v>470.77100000000002</c:v>
                </c:pt>
                <c:pt idx="3">
                  <c:v>527.38800000000003</c:v>
                </c:pt>
                <c:pt idx="4">
                  <c:v>558.327</c:v>
                </c:pt>
                <c:pt idx="5">
                  <c:v>601.423</c:v>
                </c:pt>
                <c:pt idx="6">
                  <c:v>625.48599999999999</c:v>
                </c:pt>
                <c:pt idx="7">
                  <c:v>651.66899999999998</c:v>
                </c:pt>
                <c:pt idx="8">
                  <c:v>666.29899999999998</c:v>
                </c:pt>
                <c:pt idx="9">
                  <c:v>696.54499999999996</c:v>
                </c:pt>
                <c:pt idx="10">
                  <c:v>657.06700000000001</c:v>
                </c:pt>
                <c:pt idx="12">
                  <c:v>16836.752</c:v>
                </c:pt>
                <c:pt idx="13">
                  <c:v>17959.974999999999</c:v>
                </c:pt>
                <c:pt idx="14">
                  <c:v>19489.014999999999</c:v>
                </c:pt>
                <c:pt idx="15">
                  <c:v>21253.114000000001</c:v>
                </c:pt>
                <c:pt idx="16">
                  <c:v>23079.127</c:v>
                </c:pt>
                <c:pt idx="17">
                  <c:v>24938.510999999999</c:v>
                </c:pt>
                <c:pt idx="18">
                  <c:v>26771.186000000002</c:v>
                </c:pt>
                <c:pt idx="19">
                  <c:v>28384.07</c:v>
                </c:pt>
                <c:pt idx="20">
                  <c:v>29907.197</c:v>
                </c:pt>
                <c:pt idx="21">
                  <c:v>30790.453000000001</c:v>
                </c:pt>
                <c:pt idx="22">
                  <c:v>31965.244999999999</c:v>
                </c:pt>
                <c:pt idx="24">
                  <c:v>17194.760999999999</c:v>
                </c:pt>
                <c:pt idx="25">
                  <c:v>18368.645999999997</c:v>
                </c:pt>
                <c:pt idx="26">
                  <c:v>19959.786</c:v>
                </c:pt>
                <c:pt idx="27">
                  <c:v>21780.502</c:v>
                </c:pt>
                <c:pt idx="28">
                  <c:v>23637.454000000002</c:v>
                </c:pt>
                <c:pt idx="29">
                  <c:v>25539.933999999997</c:v>
                </c:pt>
                <c:pt idx="30">
                  <c:v>27396.672000000002</c:v>
                </c:pt>
                <c:pt idx="31">
                  <c:v>29035.739000000001</c:v>
                </c:pt>
                <c:pt idx="32">
                  <c:v>30573.495999999999</c:v>
                </c:pt>
                <c:pt idx="33">
                  <c:v>31486.998</c:v>
                </c:pt>
                <c:pt idx="34">
                  <c:v>32622.311999999998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237056"/>
        <c:axId val="18224332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53.62</c:v>
                </c:pt>
                <c:pt idx="1">
                  <c:v>67.984999999999999</c:v>
                </c:pt>
                <c:pt idx="2">
                  <c:v>65.094999999999999</c:v>
                </c:pt>
                <c:pt idx="3">
                  <c:v>62.66</c:v>
                </c:pt>
                <c:pt idx="4">
                  <c:v>59.974999999999994</c:v>
                </c:pt>
                <c:pt idx="5">
                  <c:v>56.989999999999995</c:v>
                </c:pt>
                <c:pt idx="6">
                  <c:v>55.16</c:v>
                </c:pt>
                <c:pt idx="7">
                  <c:v>53.9</c:v>
                </c:pt>
                <c:pt idx="8">
                  <c:v>52.44</c:v>
                </c:pt>
                <c:pt idx="9">
                  <c:v>49.894999999999996</c:v>
                </c:pt>
                <c:pt idx="10">
                  <c:v>49</c:v>
                </c:pt>
                <c:pt idx="12">
                  <c:v>1824.7639999999999</c:v>
                </c:pt>
                <c:pt idx="13">
                  <c:v>2440.5</c:v>
                </c:pt>
                <c:pt idx="14">
                  <c:v>2531.2849999999999</c:v>
                </c:pt>
                <c:pt idx="15">
                  <c:v>2489.56</c:v>
                </c:pt>
                <c:pt idx="16">
                  <c:v>2409.2250000000004</c:v>
                </c:pt>
                <c:pt idx="17">
                  <c:v>2328.96</c:v>
                </c:pt>
                <c:pt idx="18">
                  <c:v>2224.9499999999998</c:v>
                </c:pt>
                <c:pt idx="19">
                  <c:v>2092.6150000000002</c:v>
                </c:pt>
                <c:pt idx="20">
                  <c:v>1915.4150000000002</c:v>
                </c:pt>
                <c:pt idx="21">
                  <c:v>1750.645</c:v>
                </c:pt>
                <c:pt idx="22">
                  <c:v>1599.2599999999998</c:v>
                </c:pt>
                <c:pt idx="24">
                  <c:v>1878.3839999999998</c:v>
                </c:pt>
                <c:pt idx="25">
                  <c:v>2508.4850000000001</c:v>
                </c:pt>
                <c:pt idx="26">
                  <c:v>2596.3799999999997</c:v>
                </c:pt>
                <c:pt idx="27">
                  <c:v>2552.2199999999998</c:v>
                </c:pt>
                <c:pt idx="28">
                  <c:v>2469.2000000000003</c:v>
                </c:pt>
                <c:pt idx="29">
                  <c:v>2385.9499999999998</c:v>
                </c:pt>
                <c:pt idx="30">
                  <c:v>2280.11</c:v>
                </c:pt>
                <c:pt idx="31">
                  <c:v>2146.5149999999999</c:v>
                </c:pt>
                <c:pt idx="32">
                  <c:v>1967.855</c:v>
                </c:pt>
                <c:pt idx="33">
                  <c:v>1800.54</c:v>
                </c:pt>
                <c:pt idx="34">
                  <c:v>1648.26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244864"/>
        <c:axId val="182246400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0.80800000000000005</c:v>
                </c:pt>
                <c:pt idx="1">
                  <c:v>1.53</c:v>
                </c:pt>
                <c:pt idx="2">
                  <c:v>1.3850000000000002</c:v>
                </c:pt>
                <c:pt idx="3">
                  <c:v>0.85999999999999988</c:v>
                </c:pt>
                <c:pt idx="4">
                  <c:v>2.2000000000000002</c:v>
                </c:pt>
                <c:pt idx="5">
                  <c:v>4.4850000000000003</c:v>
                </c:pt>
                <c:pt idx="6">
                  <c:v>36.324999999999996</c:v>
                </c:pt>
                <c:pt idx="7">
                  <c:v>7.4350000000000005</c:v>
                </c:pt>
                <c:pt idx="8">
                  <c:v>12.984999999999999</c:v>
                </c:pt>
                <c:pt idx="9">
                  <c:v>13.740000000000002</c:v>
                </c:pt>
                <c:pt idx="10">
                  <c:v>12.44</c:v>
                </c:pt>
                <c:pt idx="12">
                  <c:v>701.54399999999998</c:v>
                </c:pt>
                <c:pt idx="13">
                  <c:v>908.40000000000009</c:v>
                </c:pt>
                <c:pt idx="14">
                  <c:v>767.18500000000006</c:v>
                </c:pt>
                <c:pt idx="15">
                  <c:v>663.54500000000007</c:v>
                </c:pt>
                <c:pt idx="16">
                  <c:v>549.84</c:v>
                </c:pt>
                <c:pt idx="17">
                  <c:v>496.28500000000003</c:v>
                </c:pt>
                <c:pt idx="18">
                  <c:v>612.06499999999994</c:v>
                </c:pt>
                <c:pt idx="19">
                  <c:v>569.49</c:v>
                </c:pt>
                <c:pt idx="20">
                  <c:v>1032.155</c:v>
                </c:pt>
                <c:pt idx="21">
                  <c:v>575.85500000000002</c:v>
                </c:pt>
                <c:pt idx="22">
                  <c:v>930.29</c:v>
                </c:pt>
                <c:pt idx="24">
                  <c:v>702.35199999999998</c:v>
                </c:pt>
                <c:pt idx="25">
                  <c:v>909.93000000000006</c:v>
                </c:pt>
                <c:pt idx="26">
                  <c:v>768.56999999999994</c:v>
                </c:pt>
                <c:pt idx="27">
                  <c:v>664.40499999999997</c:v>
                </c:pt>
                <c:pt idx="28">
                  <c:v>552.04</c:v>
                </c:pt>
                <c:pt idx="29">
                  <c:v>500.77000000000004</c:v>
                </c:pt>
                <c:pt idx="30">
                  <c:v>648.39</c:v>
                </c:pt>
                <c:pt idx="31">
                  <c:v>576.92499999999995</c:v>
                </c:pt>
                <c:pt idx="32">
                  <c:v>1045.1400000000001</c:v>
                </c:pt>
                <c:pt idx="33">
                  <c:v>589.59500000000003</c:v>
                </c:pt>
                <c:pt idx="34">
                  <c:v>942.73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44864"/>
        <c:axId val="182246400"/>
      </c:lineChart>
      <c:catAx>
        <c:axId val="18223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8224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24332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237056"/>
        <c:crosses val="autoZero"/>
        <c:crossBetween val="between"/>
      </c:valAx>
      <c:catAx>
        <c:axId val="182244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2246400"/>
        <c:crosses val="autoZero"/>
        <c:auto val="0"/>
        <c:lblAlgn val="ctr"/>
        <c:lblOffset val="100"/>
        <c:noMultiLvlLbl val="0"/>
      </c:catAx>
      <c:valAx>
        <c:axId val="182246400"/>
        <c:scaling>
          <c:orientation val="minMax"/>
          <c:max val="45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24486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358.00900000000001</c:v>
                </c:pt>
                <c:pt idx="1">
                  <c:v>408.67099999999999</c:v>
                </c:pt>
                <c:pt idx="2">
                  <c:v>470.77100000000002</c:v>
                </c:pt>
                <c:pt idx="3">
                  <c:v>527.38800000000003</c:v>
                </c:pt>
                <c:pt idx="4">
                  <c:v>558.327</c:v>
                </c:pt>
                <c:pt idx="5">
                  <c:v>601.423</c:v>
                </c:pt>
                <c:pt idx="6">
                  <c:v>625.48599999999999</c:v>
                </c:pt>
                <c:pt idx="7">
                  <c:v>651.66899999999998</c:v>
                </c:pt>
                <c:pt idx="8">
                  <c:v>666.29899999999998</c:v>
                </c:pt>
                <c:pt idx="9">
                  <c:v>696.54499999999996</c:v>
                </c:pt>
                <c:pt idx="10">
                  <c:v>657.06700000000001</c:v>
                </c:pt>
                <c:pt idx="12">
                  <c:v>16836.752</c:v>
                </c:pt>
                <c:pt idx="13">
                  <c:v>17959.974999999999</c:v>
                </c:pt>
                <c:pt idx="14">
                  <c:v>19489.014999999999</c:v>
                </c:pt>
                <c:pt idx="15">
                  <c:v>21253.114000000001</c:v>
                </c:pt>
                <c:pt idx="16">
                  <c:v>23079.127</c:v>
                </c:pt>
                <c:pt idx="17">
                  <c:v>24938.510999999999</c:v>
                </c:pt>
                <c:pt idx="18">
                  <c:v>26771.186000000002</c:v>
                </c:pt>
                <c:pt idx="19">
                  <c:v>28384.07</c:v>
                </c:pt>
                <c:pt idx="20">
                  <c:v>29907.197</c:v>
                </c:pt>
                <c:pt idx="21">
                  <c:v>30790.453000000001</c:v>
                </c:pt>
                <c:pt idx="22">
                  <c:v>31965.244999999999</c:v>
                </c:pt>
                <c:pt idx="24">
                  <c:v>17194.760999999999</c:v>
                </c:pt>
                <c:pt idx="25">
                  <c:v>18368.645999999997</c:v>
                </c:pt>
                <c:pt idx="26">
                  <c:v>19959.786</c:v>
                </c:pt>
                <c:pt idx="27">
                  <c:v>21780.502</c:v>
                </c:pt>
                <c:pt idx="28">
                  <c:v>23637.454000000002</c:v>
                </c:pt>
                <c:pt idx="29">
                  <c:v>25539.933999999997</c:v>
                </c:pt>
                <c:pt idx="30">
                  <c:v>27396.672000000002</c:v>
                </c:pt>
                <c:pt idx="31">
                  <c:v>29035.739000000001</c:v>
                </c:pt>
                <c:pt idx="32">
                  <c:v>30573.495999999999</c:v>
                </c:pt>
                <c:pt idx="33">
                  <c:v>31486.998</c:v>
                </c:pt>
                <c:pt idx="34">
                  <c:v>32622.311999999998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540544"/>
        <c:axId val="16254681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53.62</c:v>
                </c:pt>
                <c:pt idx="1">
                  <c:v>67.984999999999999</c:v>
                </c:pt>
                <c:pt idx="2">
                  <c:v>65.094999999999999</c:v>
                </c:pt>
                <c:pt idx="3">
                  <c:v>62.66</c:v>
                </c:pt>
                <c:pt idx="4">
                  <c:v>59.974999999999994</c:v>
                </c:pt>
                <c:pt idx="5">
                  <c:v>56.989999999999995</c:v>
                </c:pt>
                <c:pt idx="6">
                  <c:v>55.16</c:v>
                </c:pt>
                <c:pt idx="7">
                  <c:v>53.9</c:v>
                </c:pt>
                <c:pt idx="8">
                  <c:v>52.44</c:v>
                </c:pt>
                <c:pt idx="9">
                  <c:v>49.894999999999996</c:v>
                </c:pt>
                <c:pt idx="10">
                  <c:v>49</c:v>
                </c:pt>
                <c:pt idx="12">
                  <c:v>1824.7639999999999</c:v>
                </c:pt>
                <c:pt idx="13">
                  <c:v>2440.5</c:v>
                </c:pt>
                <c:pt idx="14">
                  <c:v>2531.2849999999999</c:v>
                </c:pt>
                <c:pt idx="15">
                  <c:v>2489.56</c:v>
                </c:pt>
                <c:pt idx="16">
                  <c:v>2409.2250000000004</c:v>
                </c:pt>
                <c:pt idx="17">
                  <c:v>2328.96</c:v>
                </c:pt>
                <c:pt idx="18">
                  <c:v>2224.9499999999998</c:v>
                </c:pt>
                <c:pt idx="19">
                  <c:v>2092.6150000000002</c:v>
                </c:pt>
                <c:pt idx="20">
                  <c:v>1915.4150000000002</c:v>
                </c:pt>
                <c:pt idx="21">
                  <c:v>1750.645</c:v>
                </c:pt>
                <c:pt idx="22">
                  <c:v>1599.2599999999998</c:v>
                </c:pt>
                <c:pt idx="24">
                  <c:v>1878.3839999999998</c:v>
                </c:pt>
                <c:pt idx="25">
                  <c:v>2508.4850000000001</c:v>
                </c:pt>
                <c:pt idx="26">
                  <c:v>2596.3799999999997</c:v>
                </c:pt>
                <c:pt idx="27">
                  <c:v>2552.2199999999998</c:v>
                </c:pt>
                <c:pt idx="28">
                  <c:v>2469.2000000000003</c:v>
                </c:pt>
                <c:pt idx="29">
                  <c:v>2385.9499999999998</c:v>
                </c:pt>
                <c:pt idx="30">
                  <c:v>2280.11</c:v>
                </c:pt>
                <c:pt idx="31">
                  <c:v>2146.5149999999999</c:v>
                </c:pt>
                <c:pt idx="32">
                  <c:v>1967.855</c:v>
                </c:pt>
                <c:pt idx="33">
                  <c:v>1800.54</c:v>
                </c:pt>
                <c:pt idx="34">
                  <c:v>1648.26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548352"/>
        <c:axId val="162558336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0.80800000000000005</c:v>
                </c:pt>
                <c:pt idx="1">
                  <c:v>1.53</c:v>
                </c:pt>
                <c:pt idx="2">
                  <c:v>1.3850000000000002</c:v>
                </c:pt>
                <c:pt idx="3">
                  <c:v>0.85999999999999988</c:v>
                </c:pt>
                <c:pt idx="4">
                  <c:v>2.2000000000000002</c:v>
                </c:pt>
                <c:pt idx="5">
                  <c:v>4.4850000000000003</c:v>
                </c:pt>
                <c:pt idx="6">
                  <c:v>36.324999999999996</c:v>
                </c:pt>
                <c:pt idx="7">
                  <c:v>7.4350000000000005</c:v>
                </c:pt>
                <c:pt idx="8">
                  <c:v>12.984999999999999</c:v>
                </c:pt>
                <c:pt idx="9">
                  <c:v>13.740000000000002</c:v>
                </c:pt>
                <c:pt idx="10">
                  <c:v>12.44</c:v>
                </c:pt>
                <c:pt idx="12">
                  <c:v>701.54399999999998</c:v>
                </c:pt>
                <c:pt idx="13">
                  <c:v>908.40000000000009</c:v>
                </c:pt>
                <c:pt idx="14">
                  <c:v>767.18500000000006</c:v>
                </c:pt>
                <c:pt idx="15">
                  <c:v>663.54500000000007</c:v>
                </c:pt>
                <c:pt idx="16">
                  <c:v>549.84</c:v>
                </c:pt>
                <c:pt idx="17">
                  <c:v>496.28500000000003</c:v>
                </c:pt>
                <c:pt idx="18">
                  <c:v>612.06499999999994</c:v>
                </c:pt>
                <c:pt idx="19">
                  <c:v>569.49</c:v>
                </c:pt>
                <c:pt idx="20">
                  <c:v>1032.155</c:v>
                </c:pt>
                <c:pt idx="21">
                  <c:v>575.85500000000002</c:v>
                </c:pt>
                <c:pt idx="22">
                  <c:v>930.29</c:v>
                </c:pt>
                <c:pt idx="24">
                  <c:v>702.35199999999998</c:v>
                </c:pt>
                <c:pt idx="25">
                  <c:v>909.93000000000006</c:v>
                </c:pt>
                <c:pt idx="26">
                  <c:v>768.56999999999994</c:v>
                </c:pt>
                <c:pt idx="27">
                  <c:v>664.40499999999997</c:v>
                </c:pt>
                <c:pt idx="28">
                  <c:v>552.04</c:v>
                </c:pt>
                <c:pt idx="29">
                  <c:v>500.77000000000004</c:v>
                </c:pt>
                <c:pt idx="30">
                  <c:v>648.39</c:v>
                </c:pt>
                <c:pt idx="31">
                  <c:v>576.92499999999995</c:v>
                </c:pt>
                <c:pt idx="32">
                  <c:v>1045.1400000000001</c:v>
                </c:pt>
                <c:pt idx="33">
                  <c:v>589.59500000000003</c:v>
                </c:pt>
                <c:pt idx="34">
                  <c:v>942.73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48352"/>
        <c:axId val="162558336"/>
      </c:lineChart>
      <c:catAx>
        <c:axId val="16254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2546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54681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540544"/>
        <c:crosses val="autoZero"/>
        <c:crossBetween val="between"/>
      </c:valAx>
      <c:catAx>
        <c:axId val="16254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62558336"/>
        <c:crosses val="autoZero"/>
        <c:auto val="0"/>
        <c:lblAlgn val="ctr"/>
        <c:lblOffset val="100"/>
        <c:noMultiLvlLbl val="0"/>
      </c:catAx>
      <c:valAx>
        <c:axId val="162558336"/>
        <c:scaling>
          <c:orientation val="minMax"/>
          <c:max val="35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5483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1.2800000000000001E-3</c:v>
                </c:pt>
                <c:pt idx="1">
                  <c:v>9.92E-3</c:v>
                </c:pt>
                <c:pt idx="2">
                  <c:v>4.4399999999999995E-3</c:v>
                </c:pt>
                <c:pt idx="3">
                  <c:v>4.7480000000000001E-2</c:v>
                </c:pt>
                <c:pt idx="4">
                  <c:v>2.206E-2</c:v>
                </c:pt>
                <c:pt idx="5">
                  <c:v>1.5550000000000001E-2</c:v>
                </c:pt>
                <c:pt idx="6">
                  <c:v>1.2900000000000001E-3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0.12167884800000001</c:v>
                  </c:pt>
                  <c:pt idx="1">
                    <c:v>0.31070426200000001</c:v>
                  </c:pt>
                  <c:pt idx="2">
                    <c:v>0.43432296176819141</c:v>
                  </c:pt>
                  <c:pt idx="3">
                    <c:v>0.4012160407489368</c:v>
                  </c:pt>
                  <c:pt idx="4">
                    <c:v>0.418902257</c:v>
                  </c:pt>
                  <c:pt idx="5">
                    <c:v>0.28405860000000005</c:v>
                  </c:pt>
                  <c:pt idx="6">
                    <c:v>0.11213585867156654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0.12167884800000001</c:v>
                  </c:pt>
                  <c:pt idx="1">
                    <c:v>0.31070426200000001</c:v>
                  </c:pt>
                  <c:pt idx="2">
                    <c:v>0.43432296176819141</c:v>
                  </c:pt>
                  <c:pt idx="3">
                    <c:v>0.4012160407489368</c:v>
                  </c:pt>
                  <c:pt idx="4">
                    <c:v>0.418902257</c:v>
                  </c:pt>
                  <c:pt idx="5">
                    <c:v>0.28405860000000005</c:v>
                  </c:pt>
                  <c:pt idx="6">
                    <c:v>0.11213585867156654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0.46944000000000002</c:v>
                </c:pt>
                <c:pt idx="1">
                  <c:v>0.78898999999999997</c:v>
                </c:pt>
                <c:pt idx="2">
                  <c:v>2.41412</c:v>
                </c:pt>
                <c:pt idx="3">
                  <c:v>1.7443000000000002</c:v>
                </c:pt>
                <c:pt idx="4">
                  <c:v>1.3227100000000001</c:v>
                </c:pt>
                <c:pt idx="5">
                  <c:v>0.65800000000000003</c:v>
                </c:pt>
                <c:pt idx="6">
                  <c:v>0.16440000000000002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339840"/>
        <c:axId val="162341632"/>
      </c:barChart>
      <c:catAx>
        <c:axId val="1623398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341632"/>
        <c:crosses val="autoZero"/>
        <c:auto val="1"/>
        <c:lblAlgn val="ctr"/>
        <c:lblOffset val="100"/>
        <c:noMultiLvlLbl val="0"/>
      </c:catAx>
      <c:valAx>
        <c:axId val="1623416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23398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1.2800000000000001E-3</c:v>
                </c:pt>
                <c:pt idx="1">
                  <c:v>9.92E-3</c:v>
                </c:pt>
                <c:pt idx="2">
                  <c:v>4.4399999999999995E-3</c:v>
                </c:pt>
                <c:pt idx="3">
                  <c:v>4.7480000000000001E-2</c:v>
                </c:pt>
                <c:pt idx="4">
                  <c:v>2.206E-2</c:v>
                </c:pt>
                <c:pt idx="5">
                  <c:v>1.5550000000000001E-2</c:v>
                </c:pt>
                <c:pt idx="6">
                  <c:v>1.2900000000000001E-3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0.12167884800000001</c:v>
                  </c:pt>
                  <c:pt idx="1">
                    <c:v>0.31070426200000001</c:v>
                  </c:pt>
                  <c:pt idx="2">
                    <c:v>0.43432296176819141</c:v>
                  </c:pt>
                  <c:pt idx="3">
                    <c:v>0.4012160407489368</c:v>
                  </c:pt>
                  <c:pt idx="4">
                    <c:v>0.418902257</c:v>
                  </c:pt>
                  <c:pt idx="5">
                    <c:v>0.28405860000000005</c:v>
                  </c:pt>
                  <c:pt idx="6">
                    <c:v>0.11213585867156654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0.12167884800000001</c:v>
                  </c:pt>
                  <c:pt idx="1">
                    <c:v>0.31070426200000001</c:v>
                  </c:pt>
                  <c:pt idx="2">
                    <c:v>0.43432296176819141</c:v>
                  </c:pt>
                  <c:pt idx="3">
                    <c:v>0.4012160407489368</c:v>
                  </c:pt>
                  <c:pt idx="4">
                    <c:v>0.418902257</c:v>
                  </c:pt>
                  <c:pt idx="5">
                    <c:v>0.28405860000000005</c:v>
                  </c:pt>
                  <c:pt idx="6">
                    <c:v>0.11213585867156654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0.46944000000000002</c:v>
                </c:pt>
                <c:pt idx="1">
                  <c:v>0.78898999999999997</c:v>
                </c:pt>
                <c:pt idx="2">
                  <c:v>2.41412</c:v>
                </c:pt>
                <c:pt idx="3">
                  <c:v>1.7443000000000002</c:v>
                </c:pt>
                <c:pt idx="4">
                  <c:v>1.3227100000000001</c:v>
                </c:pt>
                <c:pt idx="5">
                  <c:v>0.65800000000000003</c:v>
                </c:pt>
                <c:pt idx="6">
                  <c:v>0.16440000000000002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376320"/>
        <c:axId val="162386304"/>
      </c:barChart>
      <c:catAx>
        <c:axId val="1623763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386304"/>
        <c:crosses val="autoZero"/>
        <c:auto val="1"/>
        <c:lblAlgn val="ctr"/>
        <c:lblOffset val="100"/>
        <c:noMultiLvlLbl val="0"/>
      </c:catAx>
      <c:valAx>
        <c:axId val="1623863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23763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1.2800000000000001E-3</c:v>
                </c:pt>
                <c:pt idx="1">
                  <c:v>1.3099999999999999E-2</c:v>
                </c:pt>
                <c:pt idx="2">
                  <c:v>1.205E-2</c:v>
                </c:pt>
                <c:pt idx="3">
                  <c:v>1.7399999999999999E-2</c:v>
                </c:pt>
                <c:pt idx="4">
                  <c:v>2.666E-2</c:v>
                </c:pt>
                <c:pt idx="5">
                  <c:v>2.0660000000000001E-2</c:v>
                </c:pt>
                <c:pt idx="6">
                  <c:v>1.061E-2</c:v>
                </c:pt>
                <c:pt idx="7">
                  <c:v>2.7E-4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0.11223536100000001</c:v>
                  </c:pt>
                  <c:pt idx="1">
                    <c:v>0.23728195200000002</c:v>
                  </c:pt>
                  <c:pt idx="2">
                    <c:v>0.34324203600000003</c:v>
                  </c:pt>
                  <c:pt idx="3">
                    <c:v>0.23581158200000002</c:v>
                  </c:pt>
                  <c:pt idx="4">
                    <c:v>0.40856862800000004</c:v>
                  </c:pt>
                  <c:pt idx="5">
                    <c:v>0.50557355599999998</c:v>
                  </c:pt>
                  <c:pt idx="6">
                    <c:v>0.11675227599999999</c:v>
                  </c:pt>
                  <c:pt idx="7">
                    <c:v>0.12337736399999999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0.11223536100000001</c:v>
                  </c:pt>
                  <c:pt idx="1">
                    <c:v>0.23728195200000002</c:v>
                  </c:pt>
                  <c:pt idx="2">
                    <c:v>0.34324203600000003</c:v>
                  </c:pt>
                  <c:pt idx="3">
                    <c:v>0.23581158200000002</c:v>
                  </c:pt>
                  <c:pt idx="4">
                    <c:v>0.40856862800000004</c:v>
                  </c:pt>
                  <c:pt idx="5">
                    <c:v>0.50557355599999998</c:v>
                  </c:pt>
                  <c:pt idx="6">
                    <c:v>0.11675227599999999</c:v>
                  </c:pt>
                  <c:pt idx="7">
                    <c:v>0.12337736399999999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0.42082999999999998</c:v>
                </c:pt>
                <c:pt idx="1">
                  <c:v>0.83786000000000005</c:v>
                </c:pt>
                <c:pt idx="2">
                  <c:v>1.3907700000000001</c:v>
                </c:pt>
                <c:pt idx="3">
                  <c:v>0.77722999999999998</c:v>
                </c:pt>
                <c:pt idx="4">
                  <c:v>1.9281199999999998</c:v>
                </c:pt>
                <c:pt idx="5">
                  <c:v>1.7243299999999999</c:v>
                </c:pt>
                <c:pt idx="6">
                  <c:v>0.25281999999999999</c:v>
                </c:pt>
                <c:pt idx="7">
                  <c:v>0.23000999999999999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450048"/>
        <c:axId val="162476416"/>
      </c:barChart>
      <c:catAx>
        <c:axId val="1624500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476416"/>
        <c:crosses val="autoZero"/>
        <c:auto val="1"/>
        <c:lblAlgn val="ctr"/>
        <c:lblOffset val="100"/>
        <c:noMultiLvlLbl val="0"/>
      </c:catAx>
      <c:valAx>
        <c:axId val="1624764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24500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7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7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7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7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7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7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7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7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7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0538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0.01671</cdr:x>
      <cdr:y>0.93603</cdr:y>
    </cdr:from>
    <cdr:to>
      <cdr:x>0.29674</cdr:x>
      <cdr:y>0.97781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3865" y="5253404"/>
          <a:ext cx="2579077" cy="234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0.03655</cdr:y>
    </cdr:from>
    <cdr:to>
      <cdr:x>0.04375</cdr:x>
      <cdr:y>0.59399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205155"/>
          <a:ext cx="402981" cy="3128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0.0183</cdr:x>
      <cdr:y>0.90731</cdr:y>
    </cdr:from>
    <cdr:to>
      <cdr:x>0.45983</cdr:x>
      <cdr:y>0.98303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519" y="5092212"/>
          <a:ext cx="4066443" cy="424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0.01273</cdr:x>
      <cdr:y>0.94386</cdr:y>
    </cdr:from>
    <cdr:to>
      <cdr:x>0.3564</cdr:x>
      <cdr:y>0.99347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231" y="5297365"/>
          <a:ext cx="3165231" cy="278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Brashed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0.01175</cdr:y>
    </cdr:from>
    <cdr:to>
      <cdr:x>0.0366</cdr:x>
      <cdr:y>0.65405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65943"/>
          <a:ext cx="267963" cy="3604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0.01989</cdr:x>
      <cdr:y>0.91775</cdr:y>
    </cdr:from>
    <cdr:to>
      <cdr:x>0.39459</cdr:x>
      <cdr:y>0.99086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3173" y="5150827"/>
          <a:ext cx="3450981" cy="410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Brashed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0.01671</cdr:x>
      <cdr:y>0.94648</cdr:y>
    </cdr:from>
    <cdr:to>
      <cdr:x>0.2864</cdr:x>
      <cdr:y>0.99478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3865" y="5312019"/>
          <a:ext cx="2483827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0.02089</cdr:y>
    </cdr:from>
    <cdr:to>
      <cdr:x>0.058</cdr:x>
      <cdr:y>0.61619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17231"/>
          <a:ext cx="465102" cy="334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0.83134</cdr:x>
      <cdr:y>0.12253</cdr:y>
    </cdr:from>
    <cdr:to>
      <cdr:x>0.98648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656593" y="687690"/>
          <a:ext cx="1428831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0.01273</cdr:x>
      <cdr:y>0.93342</cdr:y>
    </cdr:from>
    <cdr:to>
      <cdr:x>0.40016</cdr:x>
      <cdr:y>0.98825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7230" y="5238750"/>
          <a:ext cx="3568211" cy="307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0.00955</cdr:x>
      <cdr:y>0.93603</cdr:y>
    </cdr:from>
    <cdr:to>
      <cdr:x>0.36595</cdr:x>
      <cdr:y>0.99347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923" y="5253404"/>
          <a:ext cx="3282462" cy="322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0.00318</cdr:x>
      <cdr:y>0.01697</cdr:y>
    </cdr:from>
    <cdr:to>
      <cdr:x>0.04535</cdr:x>
      <cdr:y>0.64883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8" y="95250"/>
          <a:ext cx="388383" cy="3546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0.01591</cdr:x>
      <cdr:y>0.93734</cdr:y>
    </cdr:from>
    <cdr:to>
      <cdr:x>0.43119</cdr:x>
      <cdr:y>0.99217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538" y="5260731"/>
          <a:ext cx="3824654" cy="307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0538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0538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5402" cy="60645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8"/>
      <c r="B2" s="302"/>
      <c r="C2" s="303"/>
      <c r="D2" s="284"/>
      <c r="E2" s="285"/>
      <c r="F2" s="279"/>
      <c r="H2" s="302"/>
      <c r="I2" s="303"/>
      <c r="J2" s="285"/>
      <c r="K2" s="285"/>
      <c r="L2" s="285"/>
      <c r="M2" s="285"/>
      <c r="N2" s="279"/>
      <c r="P2" s="302"/>
      <c r="Q2" s="303"/>
      <c r="R2" s="284"/>
      <c r="S2" s="285"/>
    </row>
    <row r="3" spans="1:19" x14ac:dyDescent="0.2">
      <c r="A3" s="278"/>
      <c r="B3" s="795" t="s">
        <v>609</v>
      </c>
      <c r="C3" s="796"/>
      <c r="D3" s="796"/>
      <c r="E3" s="796"/>
      <c r="F3" s="796"/>
      <c r="G3" s="796"/>
      <c r="H3" s="796"/>
      <c r="J3" s="797" t="s">
        <v>740</v>
      </c>
      <c r="K3" s="797" t="s">
        <v>741</v>
      </c>
    </row>
    <row r="4" spans="1:19" x14ac:dyDescent="0.2">
      <c r="A4" s="151"/>
      <c r="B4" s="286"/>
      <c r="C4" s="286" t="s">
        <v>607</v>
      </c>
      <c r="D4" s="445" t="s">
        <v>78</v>
      </c>
      <c r="E4" s="445" t="s">
        <v>310</v>
      </c>
      <c r="F4" s="445" t="s">
        <v>82</v>
      </c>
      <c r="G4" s="445" t="s">
        <v>311</v>
      </c>
      <c r="H4" s="445" t="s">
        <v>489</v>
      </c>
      <c r="I4" s="151"/>
      <c r="J4" s="798"/>
      <c r="K4" s="798"/>
    </row>
    <row r="5" spans="1:19" s="23" customFormat="1" x14ac:dyDescent="0.2">
      <c r="A5" s="433"/>
      <c r="B5" s="441"/>
      <c r="C5" s="431" t="s">
        <v>106</v>
      </c>
      <c r="D5" s="460">
        <v>5.3738100000000006</v>
      </c>
      <c r="E5" s="458">
        <v>91.230199999999996</v>
      </c>
      <c r="F5" s="439">
        <v>2.84</v>
      </c>
      <c r="G5" s="456">
        <f>E5*F5/100</f>
        <v>2.5909376799999997</v>
      </c>
      <c r="H5" s="457">
        <f>SUM(D5,E5)</f>
        <v>96.604010000000002</v>
      </c>
      <c r="I5" s="433"/>
      <c r="J5" s="692"/>
      <c r="K5" s="692"/>
    </row>
    <row r="6" spans="1:19" s="24" customFormat="1" x14ac:dyDescent="0.2">
      <c r="A6" s="435"/>
      <c r="B6" s="442"/>
      <c r="C6" s="431" t="s">
        <v>92</v>
      </c>
      <c r="D6" s="460">
        <v>2.5344600000000002</v>
      </c>
      <c r="E6" s="458">
        <v>7.7100400000000002</v>
      </c>
      <c r="F6" s="439">
        <v>8.5500000000000007</v>
      </c>
      <c r="G6" s="456">
        <f t="shared" ref="G6:G26" si="0">E6*F6/100</f>
        <v>0.65920842000000013</v>
      </c>
      <c r="H6" s="457">
        <f>SUM(D6,E6)</f>
        <v>10.2445</v>
      </c>
      <c r="I6" s="435"/>
      <c r="J6" s="693"/>
      <c r="K6" s="693"/>
    </row>
    <row r="7" spans="1:19" s="24" customFormat="1" x14ac:dyDescent="0.2">
      <c r="A7" s="435"/>
      <c r="B7" s="442"/>
      <c r="C7" s="431" t="s">
        <v>105</v>
      </c>
      <c r="D7" s="460">
        <v>2.83935</v>
      </c>
      <c r="E7" s="458">
        <v>83.496759999999995</v>
      </c>
      <c r="F7" s="439">
        <v>3.14</v>
      </c>
      <c r="G7" s="456">
        <f>E7*F7/100</f>
        <v>2.6217982639999997</v>
      </c>
      <c r="H7" s="457">
        <f>SUM(D7,E7)</f>
        <v>86.336109999999991</v>
      </c>
      <c r="I7" s="435"/>
      <c r="J7" s="693"/>
      <c r="K7" s="693"/>
    </row>
    <row r="8" spans="1:19" s="24" customFormat="1" x14ac:dyDescent="0.2">
      <c r="A8" s="435"/>
      <c r="B8" s="442"/>
      <c r="C8" s="431" t="s">
        <v>84</v>
      </c>
      <c r="D8" s="553">
        <v>6.9999999999999999E-4</v>
      </c>
      <c r="E8" s="463">
        <v>0.30022000000000004</v>
      </c>
      <c r="F8" s="439">
        <v>64.08</v>
      </c>
      <c r="G8" s="456">
        <f t="shared" si="0"/>
        <v>0.19238097600000004</v>
      </c>
      <c r="H8" s="457">
        <f>SUM(D8,E8)</f>
        <v>0.30092000000000002</v>
      </c>
      <c r="I8" s="435"/>
      <c r="J8" s="694">
        <f>H8/$H$6</f>
        <v>2.9373810337254138E-2</v>
      </c>
      <c r="K8" s="694">
        <f>H8/$H$5</f>
        <v>3.1149845643053536E-3</v>
      </c>
    </row>
    <row r="9" spans="1:19" s="24" customFormat="1" x14ac:dyDescent="0.2">
      <c r="A9" s="435"/>
      <c r="B9" s="442"/>
      <c r="C9" s="431" t="s">
        <v>85</v>
      </c>
      <c r="D9" s="553">
        <v>0.49381000000000003</v>
      </c>
      <c r="E9" s="463">
        <v>1.8197099999999999</v>
      </c>
      <c r="F9" s="439">
        <v>20.7</v>
      </c>
      <c r="G9" s="456">
        <f t="shared" si="0"/>
        <v>0.37667996999999998</v>
      </c>
      <c r="H9" s="457">
        <f t="shared" ref="H9:H26" si="1">SUM(D9,E9)</f>
        <v>2.31352</v>
      </c>
      <c r="I9" s="435"/>
      <c r="J9" s="694">
        <f t="shared" ref="J9:J15" si="2">H9/$H$6</f>
        <v>0.22583044560495874</v>
      </c>
      <c r="K9" s="694">
        <f t="shared" ref="K9:K26" si="3">H9/$H$5</f>
        <v>2.3948488266687894E-2</v>
      </c>
    </row>
    <row r="10" spans="1:19" s="24" customFormat="1" x14ac:dyDescent="0.2">
      <c r="A10" s="435"/>
      <c r="B10" s="442"/>
      <c r="C10" s="431" t="s">
        <v>86</v>
      </c>
      <c r="D10" s="553">
        <v>1.0915299999999999</v>
      </c>
      <c r="E10" s="463">
        <v>1.47031</v>
      </c>
      <c r="F10" s="439">
        <v>23.71</v>
      </c>
      <c r="G10" s="456">
        <f t="shared" si="0"/>
        <v>0.34861050100000002</v>
      </c>
      <c r="H10" s="457">
        <f t="shared" si="1"/>
        <v>2.5618400000000001</v>
      </c>
      <c r="I10" s="435"/>
      <c r="J10" s="694">
        <f t="shared" si="2"/>
        <v>0.25006979354775732</v>
      </c>
      <c r="K10" s="694">
        <f t="shared" si="3"/>
        <v>2.6518981976007001E-2</v>
      </c>
    </row>
    <row r="11" spans="1:19" s="24" customFormat="1" x14ac:dyDescent="0.2">
      <c r="A11" s="435"/>
      <c r="B11" s="442"/>
      <c r="C11" s="431" t="s">
        <v>87</v>
      </c>
      <c r="D11" s="553">
        <v>0.19550999999999999</v>
      </c>
      <c r="E11" s="463">
        <v>0.71150000000000002</v>
      </c>
      <c r="F11" s="439">
        <v>33.47</v>
      </c>
      <c r="G11" s="456">
        <f t="shared" si="0"/>
        <v>0.23813904999999999</v>
      </c>
      <c r="H11" s="457">
        <f t="shared" si="1"/>
        <v>0.90700999999999998</v>
      </c>
      <c r="I11" s="435"/>
      <c r="J11" s="694">
        <f t="shared" si="2"/>
        <v>8.8536287764166138E-2</v>
      </c>
      <c r="K11" s="694">
        <f t="shared" si="3"/>
        <v>9.3889477258759756E-3</v>
      </c>
    </row>
    <row r="12" spans="1:19" s="24" customFormat="1" x14ac:dyDescent="0.2">
      <c r="A12" s="435"/>
      <c r="B12" s="442"/>
      <c r="C12" s="431" t="s">
        <v>88</v>
      </c>
      <c r="D12" s="553">
        <v>0.14629</v>
      </c>
      <c r="E12" s="463">
        <v>1.3077699999999999</v>
      </c>
      <c r="F12" s="439">
        <v>25.38</v>
      </c>
      <c r="G12" s="456">
        <f t="shared" si="0"/>
        <v>0.33191202599999997</v>
      </c>
      <c r="H12" s="457">
        <f t="shared" si="1"/>
        <v>1.4540599999999999</v>
      </c>
      <c r="I12" s="435"/>
      <c r="J12" s="694">
        <f t="shared" si="2"/>
        <v>0.14193567280003902</v>
      </c>
      <c r="K12" s="694">
        <f t="shared" si="3"/>
        <v>1.5051756133104619E-2</v>
      </c>
    </row>
    <row r="13" spans="1:19" s="24" customFormat="1" x14ac:dyDescent="0.2">
      <c r="A13" s="435"/>
      <c r="B13" s="442"/>
      <c r="C13" s="431" t="s">
        <v>89</v>
      </c>
      <c r="D13" s="553">
        <v>0.31947000000000003</v>
      </c>
      <c r="E13" s="463">
        <v>0.12569</v>
      </c>
      <c r="F13" s="439">
        <v>49.9</v>
      </c>
      <c r="G13" s="456">
        <f t="shared" si="0"/>
        <v>6.271931E-2</v>
      </c>
      <c r="H13" s="457">
        <f t="shared" si="1"/>
        <v>0.44516</v>
      </c>
      <c r="I13" s="435"/>
      <c r="J13" s="694">
        <f t="shared" si="2"/>
        <v>4.3453560447069155E-2</v>
      </c>
      <c r="K13" s="694">
        <f t="shared" si="3"/>
        <v>4.6080902852790482E-3</v>
      </c>
    </row>
    <row r="14" spans="1:19" s="24" customFormat="1" x14ac:dyDescent="0.2">
      <c r="A14" s="435"/>
      <c r="B14" s="442"/>
      <c r="C14" s="431" t="s">
        <v>90</v>
      </c>
      <c r="D14" s="553">
        <v>0</v>
      </c>
      <c r="E14" s="463">
        <v>0</v>
      </c>
      <c r="F14" s="439">
        <v>0</v>
      </c>
      <c r="G14" s="456">
        <f t="shared" si="0"/>
        <v>0</v>
      </c>
      <c r="H14" s="457">
        <f t="shared" si="1"/>
        <v>0</v>
      </c>
      <c r="I14" s="435"/>
      <c r="J14" s="694">
        <f t="shared" si="2"/>
        <v>0</v>
      </c>
      <c r="K14" s="694">
        <f t="shared" si="3"/>
        <v>0</v>
      </c>
    </row>
    <row r="15" spans="1:19" s="24" customFormat="1" x14ac:dyDescent="0.2">
      <c r="A15" s="435"/>
      <c r="B15" s="442"/>
      <c r="C15" s="431" t="s">
        <v>91</v>
      </c>
      <c r="D15" s="553">
        <v>0.28714999999999996</v>
      </c>
      <c r="E15" s="463">
        <v>2.0361400000000001</v>
      </c>
      <c r="F15" s="439">
        <v>21.29</v>
      </c>
      <c r="G15" s="456">
        <f t="shared" si="0"/>
        <v>0.43349420599999999</v>
      </c>
      <c r="H15" s="457">
        <f t="shared" si="1"/>
        <v>2.3232900000000001</v>
      </c>
      <c r="I15" s="435"/>
      <c r="J15" s="695">
        <f t="shared" si="2"/>
        <v>0.22678412806871981</v>
      </c>
      <c r="K15" s="694">
        <f t="shared" si="3"/>
        <v>2.4049622784809866E-2</v>
      </c>
    </row>
    <row r="16" spans="1:19" s="24" customFormat="1" x14ac:dyDescent="0.2">
      <c r="A16" s="435"/>
      <c r="B16" s="442"/>
      <c r="C16" s="431" t="s">
        <v>94</v>
      </c>
      <c r="D16" s="460">
        <v>0.45163999999999999</v>
      </c>
      <c r="E16" s="463">
        <v>16.569330000000001</v>
      </c>
      <c r="F16" s="439">
        <v>8.3800000000000008</v>
      </c>
      <c r="G16" s="456">
        <f t="shared" si="0"/>
        <v>1.388509854</v>
      </c>
      <c r="H16" s="457">
        <f t="shared" si="1"/>
        <v>17.020970000000002</v>
      </c>
      <c r="I16" s="435"/>
      <c r="J16" s="694">
        <f>H16/$H$7</f>
        <v>0.19714775196612408</v>
      </c>
      <c r="K16" s="694">
        <f t="shared" si="3"/>
        <v>0.17619320357405455</v>
      </c>
    </row>
    <row r="17" spans="1:11" s="24" customFormat="1" x14ac:dyDescent="0.2">
      <c r="A17" s="435"/>
      <c r="B17" s="442"/>
      <c r="C17" s="431" t="s">
        <v>95</v>
      </c>
      <c r="D17" s="460">
        <v>1.0439799999999999</v>
      </c>
      <c r="E17" s="463">
        <v>3.5658699999999999</v>
      </c>
      <c r="F17" s="439">
        <v>18.14</v>
      </c>
      <c r="G17" s="456">
        <f t="shared" si="0"/>
        <v>0.64684881800000005</v>
      </c>
      <c r="H17" s="457">
        <f t="shared" si="1"/>
        <v>4.6098499999999998</v>
      </c>
      <c r="I17" s="435"/>
      <c r="J17" s="694">
        <f t="shared" ref="J17:J26" si="4">H17/$H$7</f>
        <v>5.3394228672104874E-2</v>
      </c>
      <c r="K17" s="694">
        <f t="shared" si="3"/>
        <v>4.7719033609474389E-2</v>
      </c>
    </row>
    <row r="18" spans="1:11" s="24" customFormat="1" x14ac:dyDescent="0.2">
      <c r="A18" s="435"/>
      <c r="B18" s="442"/>
      <c r="C18" s="431" t="s">
        <v>96</v>
      </c>
      <c r="D18" s="460">
        <v>8.0019999999999994E-2</v>
      </c>
      <c r="E18" s="463">
        <v>2.6535700000000002</v>
      </c>
      <c r="F18" s="439">
        <v>22.43</v>
      </c>
      <c r="G18" s="456">
        <f t="shared" si="0"/>
        <v>0.595195751</v>
      </c>
      <c r="H18" s="457">
        <f t="shared" si="1"/>
        <v>2.7335900000000004</v>
      </c>
      <c r="I18" s="435"/>
      <c r="J18" s="694">
        <f t="shared" si="4"/>
        <v>3.1662186308834168E-2</v>
      </c>
      <c r="K18" s="694">
        <f t="shared" si="3"/>
        <v>2.8296858484445939E-2</v>
      </c>
    </row>
    <row r="19" spans="1:11" s="24" customFormat="1" x14ac:dyDescent="0.2">
      <c r="A19" s="435"/>
      <c r="B19" s="442"/>
      <c r="C19" s="431" t="s">
        <v>97</v>
      </c>
      <c r="D19" s="460">
        <v>0.10202</v>
      </c>
      <c r="E19" s="463">
        <v>7.5619700000000005</v>
      </c>
      <c r="F19" s="439">
        <v>12.67</v>
      </c>
      <c r="G19" s="456">
        <f t="shared" si="0"/>
        <v>0.95810159900000003</v>
      </c>
      <c r="H19" s="457">
        <f t="shared" si="1"/>
        <v>7.6639900000000001</v>
      </c>
      <c r="I19" s="435"/>
      <c r="J19" s="694">
        <f t="shared" si="4"/>
        <v>8.8769229931716875E-2</v>
      </c>
      <c r="K19" s="694">
        <f t="shared" si="3"/>
        <v>7.9334077332814654E-2</v>
      </c>
    </row>
    <row r="20" spans="1:11" s="24" customFormat="1" x14ac:dyDescent="0.2">
      <c r="A20" s="435"/>
      <c r="B20" s="442"/>
      <c r="C20" s="431" t="s">
        <v>98</v>
      </c>
      <c r="D20" s="460">
        <v>0.56137000000000004</v>
      </c>
      <c r="E20" s="463">
        <v>12.75474</v>
      </c>
      <c r="F20" s="439">
        <v>9.5500000000000007</v>
      </c>
      <c r="G20" s="456">
        <f t="shared" si="0"/>
        <v>1.2180776700000002</v>
      </c>
      <c r="H20" s="457">
        <f t="shared" si="1"/>
        <v>13.31611</v>
      </c>
      <c r="I20" s="435"/>
      <c r="J20" s="694">
        <f t="shared" si="4"/>
        <v>0.15423569581719632</v>
      </c>
      <c r="K20" s="694">
        <f t="shared" si="3"/>
        <v>0.13784220758537871</v>
      </c>
    </row>
    <row r="21" spans="1:11" s="24" customFormat="1" x14ac:dyDescent="0.2">
      <c r="A21" s="435"/>
      <c r="B21" s="442"/>
      <c r="C21" s="431" t="s">
        <v>99</v>
      </c>
      <c r="D21" s="460">
        <v>8.2849999999999993E-2</v>
      </c>
      <c r="E21" s="463">
        <v>12.42032</v>
      </c>
      <c r="F21" s="439">
        <v>12.35</v>
      </c>
      <c r="G21" s="456">
        <f t="shared" si="0"/>
        <v>1.5339095199999999</v>
      </c>
      <c r="H21" s="457">
        <f t="shared" si="1"/>
        <v>12.503170000000001</v>
      </c>
      <c r="I21" s="435"/>
      <c r="J21" s="694">
        <f t="shared" si="4"/>
        <v>0.14481970521951942</v>
      </c>
      <c r="K21" s="694">
        <f t="shared" si="3"/>
        <v>0.12942702896080607</v>
      </c>
    </row>
    <row r="22" spans="1:11" s="24" customFormat="1" x14ac:dyDescent="0.2">
      <c r="A22" s="435"/>
      <c r="B22" s="442"/>
      <c r="C22" s="431" t="s">
        <v>100</v>
      </c>
      <c r="D22" s="460">
        <v>4.0099999999999997E-3</v>
      </c>
      <c r="E22" s="463">
        <v>5.2933500000000002</v>
      </c>
      <c r="F22" s="439">
        <v>13.76</v>
      </c>
      <c r="G22" s="456">
        <f t="shared" si="0"/>
        <v>0.72836495999999995</v>
      </c>
      <c r="H22" s="457">
        <f t="shared" si="1"/>
        <v>5.2973600000000003</v>
      </c>
      <c r="I22" s="435"/>
      <c r="J22" s="694">
        <f t="shared" si="4"/>
        <v>6.1357408852448884E-2</v>
      </c>
      <c r="K22" s="694">
        <f t="shared" si="3"/>
        <v>5.4835818927185323E-2</v>
      </c>
    </row>
    <row r="23" spans="1:11" s="24" customFormat="1" x14ac:dyDescent="0.2">
      <c r="A23" s="435"/>
      <c r="B23" s="442"/>
      <c r="C23" s="431" t="s">
        <v>101</v>
      </c>
      <c r="D23" s="460">
        <v>0</v>
      </c>
      <c r="E23" s="463">
        <v>4.4855100000000006</v>
      </c>
      <c r="F23" s="439">
        <v>17.18</v>
      </c>
      <c r="G23" s="456">
        <f t="shared" si="0"/>
        <v>0.77061061800000008</v>
      </c>
      <c r="H23" s="457">
        <f t="shared" si="1"/>
        <v>4.4855100000000006</v>
      </c>
      <c r="I23" s="435"/>
      <c r="J23" s="694">
        <f t="shared" si="4"/>
        <v>5.1954043331347698E-2</v>
      </c>
      <c r="K23" s="694">
        <f t="shared" si="3"/>
        <v>4.6431923478124776E-2</v>
      </c>
    </row>
    <row r="24" spans="1:11" s="24" customFormat="1" x14ac:dyDescent="0.2">
      <c r="A24" s="435"/>
      <c r="B24" s="442"/>
      <c r="C24" s="431" t="s">
        <v>102</v>
      </c>
      <c r="D24" s="460">
        <v>3.7229999999999999E-2</v>
      </c>
      <c r="E24" s="463">
        <v>1.71025</v>
      </c>
      <c r="F24" s="439">
        <v>25.47</v>
      </c>
      <c r="G24" s="456">
        <f t="shared" si="0"/>
        <v>0.43560067500000005</v>
      </c>
      <c r="H24" s="457">
        <f t="shared" si="1"/>
        <v>1.7474800000000001</v>
      </c>
      <c r="I24" s="435"/>
      <c r="J24" s="694">
        <f t="shared" si="4"/>
        <v>2.0240430105085812E-2</v>
      </c>
      <c r="K24" s="694">
        <f t="shared" si="3"/>
        <v>1.8089104168657184E-2</v>
      </c>
    </row>
    <row r="25" spans="1:11" s="24" customFormat="1" x14ac:dyDescent="0.2">
      <c r="A25" s="435"/>
      <c r="B25" s="442"/>
      <c r="C25" s="431" t="s">
        <v>103</v>
      </c>
      <c r="D25" s="460">
        <v>0</v>
      </c>
      <c r="E25" s="463">
        <v>2.5767099999999998</v>
      </c>
      <c r="F25" s="439">
        <v>20.05</v>
      </c>
      <c r="G25" s="456">
        <f t="shared" si="0"/>
        <v>0.51663035499999999</v>
      </c>
      <c r="H25" s="457">
        <f t="shared" si="1"/>
        <v>2.5767099999999998</v>
      </c>
      <c r="I25" s="435"/>
      <c r="J25" s="694">
        <f t="shared" si="4"/>
        <v>2.9845101893054948E-2</v>
      </c>
      <c r="K25" s="694">
        <f t="shared" si="3"/>
        <v>2.6672909333680866E-2</v>
      </c>
    </row>
    <row r="26" spans="1:11" s="24" customFormat="1" ht="13.5" thickBot="1" x14ac:dyDescent="0.25">
      <c r="A26" s="435"/>
      <c r="B26" s="297"/>
      <c r="C26" s="437" t="s">
        <v>104</v>
      </c>
      <c r="D26" s="453">
        <v>0.47622000000000003</v>
      </c>
      <c r="E26" s="453">
        <v>13.7836</v>
      </c>
      <c r="F26" s="438">
        <v>9.2899999999999991</v>
      </c>
      <c r="G26" s="454">
        <f t="shared" si="0"/>
        <v>1.2804964400000001</v>
      </c>
      <c r="H26" s="455">
        <f t="shared" si="1"/>
        <v>14.259819999999999</v>
      </c>
      <c r="I26" s="435"/>
      <c r="J26" s="696">
        <f t="shared" si="4"/>
        <v>0.16516634812478811</v>
      </c>
      <c r="K26" s="696">
        <f t="shared" si="3"/>
        <v>0.14761105672528499</v>
      </c>
    </row>
    <row r="27" spans="1:11" s="24" customFormat="1" x14ac:dyDescent="0.2">
      <c r="A27" s="435"/>
      <c r="B27" s="435"/>
      <c r="C27" s="433"/>
      <c r="D27" s="433"/>
      <c r="E27" s="433"/>
      <c r="F27" s="433"/>
      <c r="G27" s="433"/>
      <c r="H27" s="435"/>
      <c r="I27" s="435"/>
      <c r="J27" s="435"/>
    </row>
    <row r="28" spans="1:11" s="24" customFormat="1" x14ac:dyDescent="0.2">
      <c r="A28" s="435"/>
      <c r="B28" s="435"/>
      <c r="C28" s="435"/>
      <c r="D28" s="435"/>
      <c r="E28" s="435"/>
      <c r="F28" s="435"/>
      <c r="G28" s="435"/>
      <c r="H28" s="435"/>
      <c r="I28" s="435"/>
      <c r="J28" s="435"/>
    </row>
    <row r="29" spans="1:11" s="24" customFormat="1" x14ac:dyDescent="0.2">
      <c r="B29" s="795" t="s">
        <v>609</v>
      </c>
      <c r="C29" s="796"/>
      <c r="D29" s="796"/>
      <c r="E29" s="796"/>
      <c r="F29" s="796"/>
      <c r="G29" s="796"/>
      <c r="H29" s="796"/>
    </row>
    <row r="30" spans="1:11" s="24" customFormat="1" x14ac:dyDescent="0.2">
      <c r="B30" s="286"/>
      <c r="C30" s="286" t="s">
        <v>683</v>
      </c>
      <c r="D30" s="445" t="s">
        <v>78</v>
      </c>
      <c r="E30" s="445" t="s">
        <v>310</v>
      </c>
      <c r="F30" s="445" t="s">
        <v>82</v>
      </c>
      <c r="G30" s="445" t="s">
        <v>311</v>
      </c>
      <c r="H30" s="445" t="s">
        <v>489</v>
      </c>
    </row>
    <row r="31" spans="1:11" s="23" customFormat="1" x14ac:dyDescent="0.2">
      <c r="B31" s="441" t="s">
        <v>92</v>
      </c>
      <c r="C31" s="431" t="s">
        <v>119</v>
      </c>
      <c r="D31" s="460">
        <v>0.11719</v>
      </c>
      <c r="E31" s="458">
        <v>7.1599999999999997E-2</v>
      </c>
      <c r="F31" s="439">
        <v>56.34</v>
      </c>
      <c r="G31" s="456">
        <f>E31*F31/100</f>
        <v>4.0339439999999997E-2</v>
      </c>
      <c r="H31" s="457">
        <f>SUM(D31,E31)</f>
        <v>0.18879000000000001</v>
      </c>
    </row>
    <row r="32" spans="1:11" s="23" customFormat="1" x14ac:dyDescent="0.2">
      <c r="B32" s="441"/>
      <c r="C32" s="431" t="s">
        <v>120</v>
      </c>
      <c r="D32" s="460">
        <v>0.39235000000000003</v>
      </c>
      <c r="E32" s="458">
        <v>0.12240000000000001</v>
      </c>
      <c r="F32" s="439">
        <v>45.9</v>
      </c>
      <c r="G32" s="456">
        <f t="shared" ref="G32:G37" si="5">E32*F32/100</f>
        <v>5.6181600000000005E-2</v>
      </c>
      <c r="H32" s="457">
        <f t="shared" ref="H32:H37" si="6">SUM(D32,E32)</f>
        <v>0.51475000000000004</v>
      </c>
    </row>
    <row r="33" spans="2:8" s="23" customFormat="1" x14ac:dyDescent="0.2">
      <c r="B33" s="441"/>
      <c r="C33" s="431" t="s">
        <v>121</v>
      </c>
      <c r="D33" s="460">
        <v>0.59389000000000003</v>
      </c>
      <c r="E33" s="458">
        <v>2.74533</v>
      </c>
      <c r="F33" s="439">
        <v>16.343985599542751</v>
      </c>
      <c r="G33" s="456">
        <f t="shared" si="5"/>
        <v>0.44869633985992702</v>
      </c>
      <c r="H33" s="457">
        <f t="shared" si="6"/>
        <v>3.3392200000000001</v>
      </c>
    </row>
    <row r="34" spans="2:8" s="23" customFormat="1" x14ac:dyDescent="0.2">
      <c r="B34" s="441"/>
      <c r="C34" s="431" t="s">
        <v>122</v>
      </c>
      <c r="D34" s="460">
        <v>1.0766100000000001</v>
      </c>
      <c r="E34" s="458">
        <v>3.61117</v>
      </c>
      <c r="F34" s="439">
        <v>15.997764413102434</v>
      </c>
      <c r="G34" s="456">
        <f t="shared" si="5"/>
        <v>0.57770646915663115</v>
      </c>
      <c r="H34" s="457">
        <f t="shared" si="6"/>
        <v>4.6877800000000001</v>
      </c>
    </row>
    <row r="35" spans="2:8" s="23" customFormat="1" x14ac:dyDescent="0.2">
      <c r="B35" s="441"/>
      <c r="C35" s="431" t="s">
        <v>123</v>
      </c>
      <c r="D35" s="460">
        <v>0.30463999999999997</v>
      </c>
      <c r="E35" s="458">
        <v>0.85357000000000005</v>
      </c>
      <c r="F35" s="439">
        <v>33.270000000000003</v>
      </c>
      <c r="G35" s="456">
        <f t="shared" si="5"/>
        <v>0.28398273900000004</v>
      </c>
      <c r="H35" s="457">
        <f t="shared" si="6"/>
        <v>1.15821</v>
      </c>
    </row>
    <row r="36" spans="2:8" s="23" customFormat="1" x14ac:dyDescent="0.2">
      <c r="B36" s="441"/>
      <c r="C36" s="431" t="s">
        <v>124</v>
      </c>
      <c r="D36" s="460">
        <v>4.795E-2</v>
      </c>
      <c r="E36" s="458">
        <v>0.16513</v>
      </c>
      <c r="F36" s="439">
        <v>70.69</v>
      </c>
      <c r="G36" s="456">
        <f t="shared" si="5"/>
        <v>0.116730397</v>
      </c>
      <c r="H36" s="457">
        <f t="shared" si="6"/>
        <v>0.21307999999999999</v>
      </c>
    </row>
    <row r="37" spans="2:8" s="23" customFormat="1" x14ac:dyDescent="0.2">
      <c r="B37" s="441"/>
      <c r="C37" s="431" t="s">
        <v>125</v>
      </c>
      <c r="D37" s="460">
        <v>1.8299999999999998E-3</v>
      </c>
      <c r="E37" s="458">
        <v>0.14082999999999998</v>
      </c>
      <c r="F37" s="439">
        <v>58.898700150961695</v>
      </c>
      <c r="G37" s="456">
        <f t="shared" si="5"/>
        <v>8.2947039422599345E-2</v>
      </c>
      <c r="H37" s="457">
        <f t="shared" si="6"/>
        <v>0.14265999999999998</v>
      </c>
    </row>
    <row r="38" spans="2:8" s="23" customFormat="1" x14ac:dyDescent="0.2">
      <c r="B38" s="441"/>
      <c r="C38" s="431"/>
      <c r="D38" s="460"/>
      <c r="E38" s="458"/>
      <c r="F38" s="439"/>
      <c r="G38" s="461"/>
      <c r="H38" s="462"/>
    </row>
    <row r="39" spans="2:8" s="23" customFormat="1" x14ac:dyDescent="0.2">
      <c r="B39" s="441" t="s">
        <v>105</v>
      </c>
      <c r="C39" s="431" t="s">
        <v>119</v>
      </c>
      <c r="D39" s="460">
        <v>9.7269999999999995E-2</v>
      </c>
      <c r="E39" s="458">
        <v>8.0665399999999998</v>
      </c>
      <c r="F39" s="439">
        <v>13.38</v>
      </c>
      <c r="G39" s="456">
        <f>E39*F39/100</f>
        <v>1.079303052</v>
      </c>
      <c r="H39" s="457">
        <f>SUM(D39,E39)</f>
        <v>8.1638099999999998</v>
      </c>
    </row>
    <row r="40" spans="2:8" s="23" customFormat="1" x14ac:dyDescent="0.2">
      <c r="B40" s="441"/>
      <c r="C40" s="431" t="s">
        <v>120</v>
      </c>
      <c r="D40" s="460">
        <v>0.43116000000000004</v>
      </c>
      <c r="E40" s="458">
        <v>7.1393900000000006</v>
      </c>
      <c r="F40" s="439">
        <v>12.67</v>
      </c>
      <c r="G40" s="456">
        <f t="shared" ref="G40:G45" si="7">E40*F40/100</f>
        <v>0.90456071300000007</v>
      </c>
      <c r="H40" s="457">
        <f t="shared" ref="H40:H45" si="8">SUM(D40,E40)</f>
        <v>7.5705500000000008</v>
      </c>
    </row>
    <row r="41" spans="2:8" s="23" customFormat="1" x14ac:dyDescent="0.2">
      <c r="B41" s="441"/>
      <c r="C41" s="431" t="s">
        <v>121</v>
      </c>
      <c r="D41" s="460">
        <v>0.32108999999999999</v>
      </c>
      <c r="E41" s="458">
        <v>30.136610000000001</v>
      </c>
      <c r="F41" s="439">
        <v>6.1129927749736268</v>
      </c>
      <c r="G41" s="456">
        <f t="shared" si="7"/>
        <v>1.8422487919219797</v>
      </c>
      <c r="H41" s="457">
        <f t="shared" si="8"/>
        <v>30.457700000000003</v>
      </c>
    </row>
    <row r="42" spans="2:8" s="23" customFormat="1" x14ac:dyDescent="0.2">
      <c r="B42" s="441"/>
      <c r="C42" s="431" t="s">
        <v>122</v>
      </c>
      <c r="D42" s="460">
        <v>1.0543699999999998</v>
      </c>
      <c r="E42" s="458">
        <v>16.97861</v>
      </c>
      <c r="F42" s="439">
        <v>8.2979668213041098</v>
      </c>
      <c r="G42" s="456">
        <f t="shared" si="7"/>
        <v>1.4088794245186216</v>
      </c>
      <c r="H42" s="457">
        <f t="shared" si="8"/>
        <v>18.032979999999998</v>
      </c>
    </row>
    <row r="43" spans="2:8" s="23" customFormat="1" x14ac:dyDescent="0.2">
      <c r="B43" s="441"/>
      <c r="C43" s="431" t="s">
        <v>123</v>
      </c>
      <c r="D43" s="460">
        <v>0.68361000000000005</v>
      </c>
      <c r="E43" s="458">
        <v>10.646030000000001</v>
      </c>
      <c r="F43" s="439">
        <v>11.69</v>
      </c>
      <c r="G43" s="456">
        <f t="shared" si="7"/>
        <v>1.2445209070000001</v>
      </c>
      <c r="H43" s="457">
        <f t="shared" si="8"/>
        <v>11.329640000000001</v>
      </c>
    </row>
    <row r="44" spans="2:8" s="23" customFormat="1" x14ac:dyDescent="0.2">
      <c r="B44" s="441"/>
      <c r="C44" s="431" t="s">
        <v>124</v>
      </c>
      <c r="D44" s="460">
        <v>0.11990000000000001</v>
      </c>
      <c r="E44" s="458">
        <v>6.0872900000000003</v>
      </c>
      <c r="F44" s="439">
        <v>15.08</v>
      </c>
      <c r="G44" s="456">
        <f t="shared" si="7"/>
        <v>0.91796333200000002</v>
      </c>
      <c r="H44" s="457">
        <f t="shared" si="8"/>
        <v>6.2071900000000007</v>
      </c>
    </row>
    <row r="45" spans="2:8" s="23" customFormat="1" x14ac:dyDescent="0.2">
      <c r="B45" s="441"/>
      <c r="C45" s="431" t="s">
        <v>125</v>
      </c>
      <c r="D45" s="460">
        <v>0.13194</v>
      </c>
      <c r="E45" s="458">
        <v>4.4422999999999995</v>
      </c>
      <c r="F45" s="439">
        <v>20.241754463800177</v>
      </c>
      <c r="G45" s="456">
        <f t="shared" si="7"/>
        <v>0.89919945854539518</v>
      </c>
      <c r="H45" s="457">
        <f t="shared" si="8"/>
        <v>4.5742399999999996</v>
      </c>
    </row>
    <row r="46" spans="2:8" s="23" customFormat="1" x14ac:dyDescent="0.2">
      <c r="B46" s="441"/>
      <c r="C46" s="431"/>
      <c r="D46" s="460"/>
      <c r="E46" s="458"/>
      <c r="F46" s="439"/>
      <c r="G46" s="461"/>
      <c r="H46" s="462"/>
    </row>
    <row r="47" spans="2:8" s="23" customFormat="1" x14ac:dyDescent="0.2">
      <c r="B47" s="441" t="s">
        <v>106</v>
      </c>
      <c r="C47" s="431" t="s">
        <v>119</v>
      </c>
      <c r="D47" s="460">
        <v>0.21446000000000001</v>
      </c>
      <c r="E47" s="458">
        <v>8.1386400000000005</v>
      </c>
      <c r="F47" s="439">
        <v>13.38</v>
      </c>
      <c r="G47" s="456">
        <f>E47*F47/100</f>
        <v>1.0889500320000003</v>
      </c>
      <c r="H47" s="457">
        <f>SUM(D47,E47)</f>
        <v>8.3531000000000013</v>
      </c>
    </row>
    <row r="48" spans="2:8" s="23" customFormat="1" x14ac:dyDescent="0.2">
      <c r="B48" s="441"/>
      <c r="C48" s="431" t="s">
        <v>120</v>
      </c>
      <c r="D48" s="460">
        <v>0.82350999999999996</v>
      </c>
      <c r="E48" s="458">
        <v>7.2618</v>
      </c>
      <c r="F48" s="439">
        <v>12.5</v>
      </c>
      <c r="G48" s="456">
        <f t="shared" ref="G48:G53" si="9">E48*F48/100</f>
        <v>0.90772499999999989</v>
      </c>
      <c r="H48" s="457">
        <f t="shared" ref="H48:H53" si="10">SUM(D48,E48)</f>
        <v>8.0853099999999998</v>
      </c>
    </row>
    <row r="49" spans="2:8" s="23" customFormat="1" x14ac:dyDescent="0.2">
      <c r="B49" s="441"/>
      <c r="C49" s="431" t="s">
        <v>121</v>
      </c>
      <c r="D49" s="460">
        <v>0.91498000000000002</v>
      </c>
      <c r="E49" s="458">
        <v>32.889679999999998</v>
      </c>
      <c r="F49" s="439">
        <v>5.8004748172391718</v>
      </c>
      <c r="G49" s="456">
        <f t="shared" si="9"/>
        <v>1.9077576058705483</v>
      </c>
      <c r="H49" s="457">
        <f t="shared" si="10"/>
        <v>33.804659999999998</v>
      </c>
    </row>
    <row r="50" spans="2:8" s="23" customFormat="1" x14ac:dyDescent="0.2">
      <c r="B50" s="441"/>
      <c r="C50" s="431" t="s">
        <v>122</v>
      </c>
      <c r="D50" s="460">
        <v>2.1309800000000001</v>
      </c>
      <c r="E50" s="458">
        <v>20.602349999999998</v>
      </c>
      <c r="F50" s="439">
        <v>7.5614731675959197</v>
      </c>
      <c r="G50" s="456">
        <f t="shared" si="9"/>
        <v>1.5578411671441978</v>
      </c>
      <c r="H50" s="457">
        <f t="shared" si="10"/>
        <v>22.733329999999999</v>
      </c>
    </row>
    <row r="51" spans="2:8" s="23" customFormat="1" x14ac:dyDescent="0.2">
      <c r="B51" s="441"/>
      <c r="C51" s="431" t="s">
        <v>123</v>
      </c>
      <c r="D51" s="460">
        <v>0.98824999999999996</v>
      </c>
      <c r="E51" s="458">
        <v>11.49994</v>
      </c>
      <c r="F51" s="439">
        <v>11.04</v>
      </c>
      <c r="G51" s="456">
        <f t="shared" si="9"/>
        <v>1.269593376</v>
      </c>
      <c r="H51" s="457">
        <f t="shared" si="10"/>
        <v>12.488190000000001</v>
      </c>
    </row>
    <row r="52" spans="2:8" s="23" customFormat="1" x14ac:dyDescent="0.2">
      <c r="B52" s="441"/>
      <c r="C52" s="431" t="s">
        <v>124</v>
      </c>
      <c r="D52" s="460">
        <v>0.16785</v>
      </c>
      <c r="E52" s="458">
        <v>6.2533700000000003</v>
      </c>
      <c r="F52" s="439">
        <v>14.77</v>
      </c>
      <c r="G52" s="456">
        <f t="shared" si="9"/>
        <v>0.92362274900000008</v>
      </c>
      <c r="H52" s="457">
        <f t="shared" si="10"/>
        <v>6.4212199999999999</v>
      </c>
    </row>
    <row r="53" spans="2:8" s="23" customFormat="1" ht="13.5" thickBot="1" x14ac:dyDescent="0.25">
      <c r="B53" s="297"/>
      <c r="C53" s="437" t="s">
        <v>125</v>
      </c>
      <c r="D53" s="453">
        <v>0.13378000000000001</v>
      </c>
      <c r="E53" s="453">
        <v>4.5844400000000007</v>
      </c>
      <c r="F53" s="438">
        <v>19.702135912887901</v>
      </c>
      <c r="G53" s="454">
        <f t="shared" si="9"/>
        <v>0.90323259964479818</v>
      </c>
      <c r="H53" s="455">
        <f t="shared" si="10"/>
        <v>4.7182200000000005</v>
      </c>
    </row>
    <row r="54" spans="2:8" s="23" customFormat="1" x14ac:dyDescent="0.2">
      <c r="C54" s="24"/>
      <c r="D54" s="276"/>
      <c r="E54" s="276"/>
      <c r="F54" s="24"/>
      <c r="G54" s="24"/>
    </row>
    <row r="55" spans="2:8" s="23" customFormat="1" x14ac:dyDescent="0.2"/>
    <row r="56" spans="2:8" s="23" customFormat="1" x14ac:dyDescent="0.2">
      <c r="B56" s="795" t="s">
        <v>609</v>
      </c>
      <c r="C56" s="796"/>
      <c r="D56" s="796"/>
      <c r="E56" s="796"/>
      <c r="F56" s="796"/>
      <c r="G56" s="796"/>
      <c r="H56" s="796"/>
    </row>
    <row r="57" spans="2:8" s="23" customFormat="1" ht="25.5" x14ac:dyDescent="0.2">
      <c r="B57" s="286"/>
      <c r="C57" s="533" t="s">
        <v>684</v>
      </c>
      <c r="D57" s="445" t="s">
        <v>78</v>
      </c>
      <c r="E57" s="445" t="s">
        <v>310</v>
      </c>
      <c r="F57" s="445" t="s">
        <v>82</v>
      </c>
      <c r="G57" s="445" t="s">
        <v>311</v>
      </c>
      <c r="H57" s="445" t="s">
        <v>489</v>
      </c>
    </row>
    <row r="58" spans="2:8" s="23" customFormat="1" x14ac:dyDescent="0.2">
      <c r="B58" s="441" t="s">
        <v>92</v>
      </c>
      <c r="C58" s="431" t="s">
        <v>127</v>
      </c>
      <c r="D58" s="460">
        <v>0.12490000000000001</v>
      </c>
      <c r="E58" s="458">
        <v>7.1599999999999997E-2</v>
      </c>
      <c r="F58" s="439">
        <v>56.34</v>
      </c>
      <c r="G58" s="456">
        <f>E58*F58/100</f>
        <v>4.0339439999999997E-2</v>
      </c>
      <c r="H58" s="457">
        <f t="shared" ref="H58:H86" si="11">SUM(D58,E58)</f>
        <v>0.19650000000000001</v>
      </c>
    </row>
    <row r="59" spans="2:8" s="23" customFormat="1" x14ac:dyDescent="0.2">
      <c r="B59" s="441"/>
      <c r="C59" s="431" t="s">
        <v>128</v>
      </c>
      <c r="D59" s="460">
        <v>8.4659999999999999E-2</v>
      </c>
      <c r="E59" s="458">
        <v>0.24254000000000001</v>
      </c>
      <c r="F59" s="439">
        <v>41.56</v>
      </c>
      <c r="G59" s="456">
        <f t="shared" ref="G59:G66" si="12">E59*F59/100</f>
        <v>0.10079962400000002</v>
      </c>
      <c r="H59" s="457">
        <f t="shared" si="11"/>
        <v>0.32719999999999999</v>
      </c>
    </row>
    <row r="60" spans="2:8" s="23" customFormat="1" x14ac:dyDescent="0.2">
      <c r="B60" s="441"/>
      <c r="C60" s="431" t="s">
        <v>129</v>
      </c>
      <c r="D60" s="460">
        <v>0.72350000000000003</v>
      </c>
      <c r="E60" s="458">
        <v>0.34012999999999999</v>
      </c>
      <c r="F60" s="439">
        <v>41.5</v>
      </c>
      <c r="G60" s="456">
        <f t="shared" si="12"/>
        <v>0.14115395</v>
      </c>
      <c r="H60" s="457">
        <f t="shared" si="11"/>
        <v>1.0636300000000001</v>
      </c>
    </row>
    <row r="61" spans="2:8" s="23" customFormat="1" x14ac:dyDescent="0.2">
      <c r="B61" s="441"/>
      <c r="C61" s="431" t="s">
        <v>130</v>
      </c>
      <c r="D61" s="460">
        <v>8.9459999999999998E-2</v>
      </c>
      <c r="E61" s="458">
        <v>1.6311600000000002</v>
      </c>
      <c r="F61" s="439">
        <v>21.8</v>
      </c>
      <c r="G61" s="456">
        <f t="shared" si="12"/>
        <v>0.35559288</v>
      </c>
      <c r="H61" s="457">
        <f t="shared" si="11"/>
        <v>1.7206200000000003</v>
      </c>
    </row>
    <row r="62" spans="2:8" s="23" customFormat="1" x14ac:dyDescent="0.2">
      <c r="B62" s="441"/>
      <c r="C62" s="431" t="s">
        <v>131</v>
      </c>
      <c r="D62" s="460">
        <v>0.44124999999999998</v>
      </c>
      <c r="E62" s="458">
        <v>2.3657499999999998</v>
      </c>
      <c r="F62" s="439">
        <v>20.38</v>
      </c>
      <c r="G62" s="456">
        <f t="shared" si="12"/>
        <v>0.48213984999999993</v>
      </c>
      <c r="H62" s="457">
        <f t="shared" si="11"/>
        <v>2.8069999999999999</v>
      </c>
    </row>
    <row r="63" spans="2:8" s="23" customFormat="1" x14ac:dyDescent="0.2">
      <c r="B63" s="441"/>
      <c r="C63" s="431" t="s">
        <v>132</v>
      </c>
      <c r="D63" s="460">
        <v>0.59299999999999997</v>
      </c>
      <c r="E63" s="458">
        <v>2.0444400000000003</v>
      </c>
      <c r="F63" s="439">
        <v>19.03</v>
      </c>
      <c r="G63" s="456">
        <f t="shared" si="12"/>
        <v>0.38905693200000008</v>
      </c>
      <c r="H63" s="457">
        <f t="shared" si="11"/>
        <v>2.6374400000000002</v>
      </c>
    </row>
    <row r="64" spans="2:8" s="23" customFormat="1" x14ac:dyDescent="0.2">
      <c r="B64" s="441"/>
      <c r="C64" s="431" t="s">
        <v>133</v>
      </c>
      <c r="D64" s="460">
        <v>0.4551</v>
      </c>
      <c r="E64" s="458">
        <v>0.90664</v>
      </c>
      <c r="F64" s="439">
        <v>31.32</v>
      </c>
      <c r="G64" s="456">
        <f t="shared" si="12"/>
        <v>0.28395964800000001</v>
      </c>
      <c r="H64" s="457">
        <f t="shared" si="11"/>
        <v>1.36174</v>
      </c>
    </row>
    <row r="65" spans="2:8" s="23" customFormat="1" x14ac:dyDescent="0.2">
      <c r="B65" s="441"/>
      <c r="C65" s="431" t="s">
        <v>134</v>
      </c>
      <c r="D65" s="460">
        <v>2.2579999999999999E-2</v>
      </c>
      <c r="E65" s="458">
        <v>0.10141</v>
      </c>
      <c r="F65" s="439">
        <v>64.05</v>
      </c>
      <c r="G65" s="456">
        <f t="shared" si="12"/>
        <v>6.4953104999999997E-2</v>
      </c>
      <c r="H65" s="457">
        <f t="shared" si="11"/>
        <v>0.12399</v>
      </c>
    </row>
    <row r="66" spans="2:8" s="23" customFormat="1" x14ac:dyDescent="0.2">
      <c r="B66" s="441"/>
      <c r="C66" s="431" t="s">
        <v>135</v>
      </c>
      <c r="D66" s="460">
        <v>0</v>
      </c>
      <c r="E66" s="458">
        <v>6.3600000000000002E-3</v>
      </c>
      <c r="F66" s="439">
        <v>103.34</v>
      </c>
      <c r="G66" s="456">
        <f t="shared" si="12"/>
        <v>6.5724240000000003E-3</v>
      </c>
      <c r="H66" s="457">
        <f t="shared" si="11"/>
        <v>6.3600000000000002E-3</v>
      </c>
    </row>
    <row r="67" spans="2:8" s="23" customFormat="1" x14ac:dyDescent="0.2">
      <c r="B67" s="441"/>
      <c r="C67" s="431"/>
      <c r="D67" s="460"/>
      <c r="E67" s="458"/>
      <c r="F67" s="439"/>
      <c r="G67" s="458"/>
      <c r="H67" s="459"/>
    </row>
    <row r="68" spans="2:8" s="23" customFormat="1" x14ac:dyDescent="0.2">
      <c r="B68" s="441" t="s">
        <v>105</v>
      </c>
      <c r="C68" s="431" t="s">
        <v>127</v>
      </c>
      <c r="D68" s="460">
        <v>0.20180000000000001</v>
      </c>
      <c r="E68" s="458">
        <v>10.544649999999999</v>
      </c>
      <c r="F68" s="439">
        <v>11.28</v>
      </c>
      <c r="G68" s="456">
        <f t="shared" ref="G68:G76" si="13">E68*F68/100</f>
        <v>1.1894365199999999</v>
      </c>
      <c r="H68" s="457">
        <f t="shared" si="11"/>
        <v>10.746449999999999</v>
      </c>
    </row>
    <row r="69" spans="2:8" s="23" customFormat="1" x14ac:dyDescent="0.2">
      <c r="B69" s="441"/>
      <c r="C69" s="431" t="s">
        <v>128</v>
      </c>
      <c r="D69" s="460">
        <v>0.59736999999999996</v>
      </c>
      <c r="E69" s="458">
        <v>14.27544</v>
      </c>
      <c r="F69" s="439">
        <v>8.2899999999999991</v>
      </c>
      <c r="G69" s="456">
        <f t="shared" si="13"/>
        <v>1.1834339759999999</v>
      </c>
      <c r="H69" s="457">
        <f t="shared" si="11"/>
        <v>14.872809999999999</v>
      </c>
    </row>
    <row r="70" spans="2:8" s="23" customFormat="1" x14ac:dyDescent="0.2">
      <c r="B70" s="441"/>
      <c r="C70" s="431" t="s">
        <v>129</v>
      </c>
      <c r="D70" s="460">
        <v>0.41398000000000001</v>
      </c>
      <c r="E70" s="458">
        <v>16.09919</v>
      </c>
      <c r="F70" s="439">
        <v>8.26</v>
      </c>
      <c r="G70" s="456">
        <f t="shared" si="13"/>
        <v>1.329793094</v>
      </c>
      <c r="H70" s="457">
        <f t="shared" si="11"/>
        <v>16.513169999999999</v>
      </c>
    </row>
    <row r="71" spans="2:8" s="23" customFormat="1" x14ac:dyDescent="0.2">
      <c r="B71" s="441"/>
      <c r="C71" s="431" t="s">
        <v>130</v>
      </c>
      <c r="D71" s="460">
        <v>0.44650000000000001</v>
      </c>
      <c r="E71" s="458">
        <v>8.22499</v>
      </c>
      <c r="F71" s="439">
        <v>10.15</v>
      </c>
      <c r="G71" s="456">
        <f t="shared" si="13"/>
        <v>0.83483648499999996</v>
      </c>
      <c r="H71" s="457">
        <f t="shared" si="11"/>
        <v>8.6714900000000004</v>
      </c>
    </row>
    <row r="72" spans="2:8" s="23" customFormat="1" x14ac:dyDescent="0.2">
      <c r="B72" s="441"/>
      <c r="C72" s="431" t="s">
        <v>131</v>
      </c>
      <c r="D72" s="460">
        <v>0.81984000000000001</v>
      </c>
      <c r="E72" s="458">
        <v>12.85519</v>
      </c>
      <c r="F72" s="439">
        <v>9.11</v>
      </c>
      <c r="G72" s="456">
        <f t="shared" si="13"/>
        <v>1.171107809</v>
      </c>
      <c r="H72" s="457">
        <f t="shared" si="11"/>
        <v>13.67503</v>
      </c>
    </row>
    <row r="73" spans="2:8" s="23" customFormat="1" x14ac:dyDescent="0.2">
      <c r="B73" s="441"/>
      <c r="C73" s="431" t="s">
        <v>132</v>
      </c>
      <c r="D73" s="460">
        <v>0.29197000000000001</v>
      </c>
      <c r="E73" s="458">
        <v>7.4560300000000002</v>
      </c>
      <c r="F73" s="439">
        <v>12.68</v>
      </c>
      <c r="G73" s="456">
        <f t="shared" si="13"/>
        <v>0.94542460399999995</v>
      </c>
      <c r="H73" s="457">
        <f t="shared" si="11"/>
        <v>7.7480000000000002</v>
      </c>
    </row>
    <row r="74" spans="2:8" s="23" customFormat="1" x14ac:dyDescent="0.2">
      <c r="B74" s="441"/>
      <c r="C74" s="431" t="s">
        <v>133</v>
      </c>
      <c r="D74" s="460">
        <v>6.3259999999999997E-2</v>
      </c>
      <c r="E74" s="458">
        <v>8.5047199999999989</v>
      </c>
      <c r="F74" s="439">
        <v>12.53</v>
      </c>
      <c r="G74" s="456">
        <f t="shared" si="13"/>
        <v>1.0656414159999998</v>
      </c>
      <c r="H74" s="457">
        <f t="shared" si="11"/>
        <v>8.5679799999999986</v>
      </c>
    </row>
    <row r="75" spans="2:8" s="23" customFormat="1" x14ac:dyDescent="0.2">
      <c r="B75" s="441"/>
      <c r="C75" s="431" t="s">
        <v>134</v>
      </c>
      <c r="D75" s="460">
        <v>4.64E-3</v>
      </c>
      <c r="E75" s="458">
        <v>3.2787700000000002</v>
      </c>
      <c r="F75" s="439">
        <v>21.47</v>
      </c>
      <c r="G75" s="456">
        <f t="shared" si="13"/>
        <v>0.70395191899999998</v>
      </c>
      <c r="H75" s="457">
        <f t="shared" si="11"/>
        <v>3.2834100000000004</v>
      </c>
    </row>
    <row r="76" spans="2:8" s="23" customFormat="1" x14ac:dyDescent="0.2">
      <c r="B76" s="441"/>
      <c r="C76" s="431" t="s">
        <v>135</v>
      </c>
      <c r="D76" s="460">
        <v>0</v>
      </c>
      <c r="E76" s="458">
        <v>2.2577800000000003</v>
      </c>
      <c r="F76" s="439">
        <v>35.229999999999997</v>
      </c>
      <c r="G76" s="456">
        <f t="shared" si="13"/>
        <v>0.79541589400000001</v>
      </c>
      <c r="H76" s="457">
        <f t="shared" si="11"/>
        <v>2.2577800000000003</v>
      </c>
    </row>
    <row r="77" spans="2:8" s="23" customFormat="1" x14ac:dyDescent="0.2">
      <c r="B77" s="441"/>
      <c r="C77" s="431"/>
      <c r="D77" s="460"/>
      <c r="E77" s="458"/>
      <c r="F77" s="439"/>
      <c r="G77" s="458"/>
      <c r="H77" s="459"/>
    </row>
    <row r="78" spans="2:8" s="23" customFormat="1" x14ac:dyDescent="0.2">
      <c r="B78" s="441" t="s">
        <v>106</v>
      </c>
      <c r="C78" s="431" t="s">
        <v>127</v>
      </c>
      <c r="D78" s="460">
        <v>0.32669999999999999</v>
      </c>
      <c r="E78" s="458">
        <v>10.61675</v>
      </c>
      <c r="F78" s="439">
        <v>11.3</v>
      </c>
      <c r="G78" s="456">
        <f t="shared" ref="G78:G86" si="14">E78*F78/100</f>
        <v>1.1996927500000001</v>
      </c>
      <c r="H78" s="457">
        <f t="shared" si="11"/>
        <v>10.94345</v>
      </c>
    </row>
    <row r="79" spans="2:8" s="23" customFormat="1" x14ac:dyDescent="0.2">
      <c r="B79" s="441"/>
      <c r="C79" s="431" t="s">
        <v>128</v>
      </c>
      <c r="D79" s="460">
        <v>0.68201999999999996</v>
      </c>
      <c r="E79" s="458">
        <v>14.518879999999999</v>
      </c>
      <c r="F79" s="439">
        <v>8.19</v>
      </c>
      <c r="G79" s="456">
        <f t="shared" si="14"/>
        <v>1.1890962719999998</v>
      </c>
      <c r="H79" s="457">
        <f t="shared" si="11"/>
        <v>15.200899999999999</v>
      </c>
    </row>
    <row r="80" spans="2:8" s="23" customFormat="1" x14ac:dyDescent="0.2">
      <c r="B80" s="441"/>
      <c r="C80" s="431" t="s">
        <v>129</v>
      </c>
      <c r="D80" s="460">
        <v>1.13748</v>
      </c>
      <c r="E80" s="458">
        <v>16.440740000000002</v>
      </c>
      <c r="F80" s="439">
        <v>8.11</v>
      </c>
      <c r="G80" s="456">
        <f t="shared" si="14"/>
        <v>1.3333440139999999</v>
      </c>
      <c r="H80" s="457">
        <f t="shared" si="11"/>
        <v>17.578220000000002</v>
      </c>
    </row>
    <row r="81" spans="2:8" s="23" customFormat="1" x14ac:dyDescent="0.2">
      <c r="B81" s="441"/>
      <c r="C81" s="431" t="s">
        <v>130</v>
      </c>
      <c r="D81" s="460">
        <v>0.53595999999999999</v>
      </c>
      <c r="E81" s="458">
        <v>9.8609299999999998</v>
      </c>
      <c r="F81" s="439">
        <v>9.2200000000000006</v>
      </c>
      <c r="G81" s="456">
        <f t="shared" si="14"/>
        <v>0.90917774600000001</v>
      </c>
      <c r="H81" s="457">
        <f t="shared" si="11"/>
        <v>10.396889999999999</v>
      </c>
    </row>
    <row r="82" spans="2:8" s="23" customFormat="1" x14ac:dyDescent="0.2">
      <c r="B82" s="441"/>
      <c r="C82" s="431" t="s">
        <v>131</v>
      </c>
      <c r="D82" s="460">
        <v>1.2610899999999998</v>
      </c>
      <c r="E82" s="458">
        <v>15.229629999999998</v>
      </c>
      <c r="F82" s="439">
        <v>8.16</v>
      </c>
      <c r="G82" s="456">
        <f t="shared" si="14"/>
        <v>1.2427378079999998</v>
      </c>
      <c r="H82" s="457">
        <f t="shared" si="11"/>
        <v>16.49072</v>
      </c>
    </row>
    <row r="83" spans="2:8" s="23" customFormat="1" x14ac:dyDescent="0.2">
      <c r="B83" s="441"/>
      <c r="C83" s="431" t="s">
        <v>132</v>
      </c>
      <c r="D83" s="460">
        <v>0.88497999999999999</v>
      </c>
      <c r="E83" s="458">
        <v>9.503639999999999</v>
      </c>
      <c r="F83" s="439">
        <v>10.59</v>
      </c>
      <c r="G83" s="456">
        <f t="shared" si="14"/>
        <v>1.0064354759999998</v>
      </c>
      <c r="H83" s="457">
        <f t="shared" si="11"/>
        <v>10.38862</v>
      </c>
    </row>
    <row r="84" spans="2:8" s="23" customFormat="1" x14ac:dyDescent="0.2">
      <c r="B84" s="441"/>
      <c r="C84" s="431" t="s">
        <v>133</v>
      </c>
      <c r="D84" s="460">
        <v>0.51836000000000004</v>
      </c>
      <c r="E84" s="458">
        <v>9.4144799999999993</v>
      </c>
      <c r="F84" s="439">
        <v>11.59</v>
      </c>
      <c r="G84" s="456">
        <f t="shared" si="14"/>
        <v>1.0911382319999998</v>
      </c>
      <c r="H84" s="457">
        <f t="shared" si="11"/>
        <v>9.9328399999999988</v>
      </c>
    </row>
    <row r="85" spans="2:8" s="23" customFormat="1" x14ac:dyDescent="0.2">
      <c r="B85" s="441"/>
      <c r="C85" s="431" t="s">
        <v>134</v>
      </c>
      <c r="D85" s="460">
        <v>2.7219999999999998E-2</v>
      </c>
      <c r="E85" s="458">
        <v>3.38103</v>
      </c>
      <c r="F85" s="439">
        <v>20.92</v>
      </c>
      <c r="G85" s="456">
        <f t="shared" si="14"/>
        <v>0.70731147599999999</v>
      </c>
      <c r="H85" s="457">
        <f t="shared" si="11"/>
        <v>3.4082499999999998</v>
      </c>
    </row>
    <row r="86" spans="2:8" ht="13.5" thickBot="1" x14ac:dyDescent="0.25">
      <c r="B86" s="297"/>
      <c r="C86" s="437" t="s">
        <v>135</v>
      </c>
      <c r="D86" s="453">
        <v>0</v>
      </c>
      <c r="E86" s="453">
        <v>2.2641399999999998</v>
      </c>
      <c r="F86" s="438">
        <v>35.130000000000003</v>
      </c>
      <c r="G86" s="454">
        <f t="shared" si="14"/>
        <v>0.79539238199999995</v>
      </c>
      <c r="H86" s="455">
        <f t="shared" si="11"/>
        <v>2.2641399999999998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95" t="s">
        <v>610</v>
      </c>
      <c r="C89" s="796"/>
      <c r="D89" s="796"/>
      <c r="E89" s="796"/>
      <c r="F89" s="796"/>
      <c r="G89" s="796"/>
      <c r="H89" s="796"/>
    </row>
    <row r="90" spans="2:8" x14ac:dyDescent="0.2">
      <c r="B90" s="286"/>
      <c r="C90" s="286"/>
      <c r="D90" s="445" t="s">
        <v>78</v>
      </c>
      <c r="E90" s="445" t="s">
        <v>310</v>
      </c>
      <c r="F90" s="445" t="s">
        <v>82</v>
      </c>
      <c r="G90" s="445" t="s">
        <v>311</v>
      </c>
      <c r="H90" s="445" t="s">
        <v>489</v>
      </c>
    </row>
    <row r="91" spans="2:8" ht="13.5" thickBot="1" x14ac:dyDescent="0.25">
      <c r="B91" s="297"/>
      <c r="C91" s="437" t="s">
        <v>611</v>
      </c>
      <c r="D91" s="453">
        <v>6.0729999999999999E-2</v>
      </c>
      <c r="E91" s="453">
        <v>0.78816999999999993</v>
      </c>
      <c r="F91" s="438">
        <v>49.05</v>
      </c>
      <c r="G91" s="454">
        <f>E91*F91/100</f>
        <v>0.38659738499999996</v>
      </c>
      <c r="H91" s="455">
        <f>SUM(D91,E91)</f>
        <v>0.84889999999999988</v>
      </c>
    </row>
    <row r="94" spans="2:8" x14ac:dyDescent="0.2">
      <c r="B94" s="795" t="s">
        <v>681</v>
      </c>
      <c r="C94" s="796"/>
      <c r="D94" s="796"/>
      <c r="E94" s="796"/>
      <c r="F94" s="796"/>
      <c r="G94" s="796"/>
      <c r="H94" s="796"/>
    </row>
    <row r="95" spans="2:8" x14ac:dyDescent="0.2">
      <c r="B95" s="286"/>
      <c r="C95" s="286"/>
      <c r="D95" s="445"/>
      <c r="E95" s="445"/>
      <c r="F95" s="445"/>
      <c r="G95" s="445"/>
      <c r="H95" s="445" t="s">
        <v>489</v>
      </c>
    </row>
    <row r="96" spans="2:8" x14ac:dyDescent="0.2">
      <c r="B96" s="441"/>
      <c r="C96" s="431" t="s">
        <v>19</v>
      </c>
      <c r="D96" s="520"/>
      <c r="E96" s="456"/>
      <c r="F96" s="521"/>
      <c r="G96" s="456"/>
      <c r="H96" s="459">
        <f>('Table 3'!C8+'Table 3'!C12+'Table 3'!C15+'Table 3'!C16)/1000</f>
        <v>86.830274001973166</v>
      </c>
    </row>
    <row r="97" spans="2:8" ht="13.5" thickBot="1" x14ac:dyDescent="0.25">
      <c r="B97" s="297"/>
      <c r="C97" s="437" t="s">
        <v>20</v>
      </c>
      <c r="D97" s="522"/>
      <c r="E97" s="522"/>
      <c r="F97" s="523"/>
      <c r="G97" s="454"/>
      <c r="H97" s="519">
        <f>('Table 3'!C9+'Table 3'!C13)/1000</f>
        <v>12.705300044475891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ColWidth="9"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17" t="s">
        <v>639</v>
      </c>
      <c r="C3" s="818"/>
      <c r="D3" s="818"/>
      <c r="E3" s="818"/>
      <c r="F3" s="818"/>
      <c r="G3" s="818"/>
      <c r="I3" s="817" t="s">
        <v>641</v>
      </c>
      <c r="J3" s="818"/>
      <c r="K3" s="818"/>
      <c r="L3" s="818"/>
      <c r="M3" s="818"/>
      <c r="N3" s="818"/>
      <c r="P3" s="817" t="s">
        <v>640</v>
      </c>
      <c r="Q3" s="818"/>
      <c r="R3" s="818"/>
      <c r="S3" s="818"/>
      <c r="T3" s="818"/>
      <c r="U3" s="818"/>
    </row>
    <row r="4" spans="2:21" ht="13.5" thickBot="1" x14ac:dyDescent="0.25">
      <c r="B4" s="452"/>
      <c r="C4" s="452" t="s">
        <v>78</v>
      </c>
      <c r="D4" s="452" t="s">
        <v>310</v>
      </c>
      <c r="E4" s="464" t="s">
        <v>82</v>
      </c>
      <c r="F4" s="452" t="s">
        <v>311</v>
      </c>
      <c r="G4" s="452" t="s">
        <v>489</v>
      </c>
      <c r="I4" s="452"/>
      <c r="J4" s="452" t="s">
        <v>78</v>
      </c>
      <c r="K4" s="452" t="s">
        <v>310</v>
      </c>
      <c r="L4" s="464" t="s">
        <v>82</v>
      </c>
      <c r="M4" s="452" t="s">
        <v>311</v>
      </c>
      <c r="N4" s="452" t="s">
        <v>489</v>
      </c>
      <c r="P4" s="452"/>
      <c r="Q4" s="452" t="s">
        <v>78</v>
      </c>
      <c r="R4" s="452" t="s">
        <v>310</v>
      </c>
      <c r="S4" s="464" t="s">
        <v>82</v>
      </c>
      <c r="T4" s="452" t="s">
        <v>311</v>
      </c>
      <c r="U4" s="452" t="s">
        <v>489</v>
      </c>
    </row>
    <row r="5" spans="2:21" x14ac:dyDescent="0.2">
      <c r="B5" s="347" t="s">
        <v>106</v>
      </c>
      <c r="C5" s="348">
        <v>5.3738100000000006</v>
      </c>
      <c r="D5" s="348">
        <v>91.230199999999996</v>
      </c>
      <c r="E5" s="465">
        <v>2.84</v>
      </c>
      <c r="F5" s="468">
        <f>D5*E5/100</f>
        <v>2.5909376799999997</v>
      </c>
      <c r="G5" s="469">
        <f>C5+D5</f>
        <v>96.604010000000002</v>
      </c>
      <c r="I5" s="347" t="s">
        <v>106</v>
      </c>
      <c r="J5" s="348">
        <v>894.36300000000006</v>
      </c>
      <c r="K5" s="348">
        <v>19693.312000000002</v>
      </c>
      <c r="L5" s="465">
        <v>4.33</v>
      </c>
      <c r="M5" s="468">
        <f>K5*L5/100</f>
        <v>852.72040960000015</v>
      </c>
      <c r="N5" s="469">
        <f>J5+K5</f>
        <v>20587.675000000003</v>
      </c>
      <c r="P5" s="347" t="s">
        <v>106</v>
      </c>
      <c r="Q5" s="348">
        <v>6501.2479999999996</v>
      </c>
      <c r="R5" s="348">
        <v>128190.28200000001</v>
      </c>
      <c r="S5" s="465">
        <v>4.63</v>
      </c>
      <c r="T5" s="468">
        <f>R5*S5/100</f>
        <v>5935.2100565999999</v>
      </c>
      <c r="U5" s="469">
        <f>Q5+R5</f>
        <v>134691.53</v>
      </c>
    </row>
    <row r="6" spans="2:21" x14ac:dyDescent="0.2">
      <c r="B6" s="349" t="s">
        <v>92</v>
      </c>
      <c r="C6" s="346">
        <v>2.5344600000000002</v>
      </c>
      <c r="D6" s="346">
        <v>7.7100400000000002</v>
      </c>
      <c r="E6" s="466">
        <v>8.5500000000000007</v>
      </c>
      <c r="F6" s="470">
        <f>D6*E6/100</f>
        <v>0.65920842000000013</v>
      </c>
      <c r="G6" s="471">
        <f>C6+D6</f>
        <v>10.2445</v>
      </c>
      <c r="I6" s="349" t="s">
        <v>92</v>
      </c>
      <c r="J6" s="346">
        <v>536.35400000000004</v>
      </c>
      <c r="K6" s="346">
        <v>2822.6860000000001</v>
      </c>
      <c r="L6" s="466">
        <v>10.39</v>
      </c>
      <c r="M6" s="470">
        <f>K6*L6/100</f>
        <v>293.27707540000006</v>
      </c>
      <c r="N6" s="471">
        <f>J6+K6</f>
        <v>3359.04</v>
      </c>
      <c r="P6" s="349" t="s">
        <v>92</v>
      </c>
      <c r="Q6" s="346">
        <v>2597.6170000000002</v>
      </c>
      <c r="R6" s="346">
        <v>6826.3419999999996</v>
      </c>
      <c r="S6" s="466">
        <v>10.94</v>
      </c>
      <c r="T6" s="470">
        <f>R6*S6/100</f>
        <v>746.80181479999999</v>
      </c>
      <c r="U6" s="471">
        <f>Q6+R6</f>
        <v>9423.9589999999989</v>
      </c>
    </row>
    <row r="7" spans="2:21" x14ac:dyDescent="0.2">
      <c r="B7" s="350" t="s">
        <v>105</v>
      </c>
      <c r="C7" s="346">
        <v>2.83935</v>
      </c>
      <c r="D7" s="346">
        <v>83.496759999999995</v>
      </c>
      <c r="E7" s="466">
        <v>3.14</v>
      </c>
      <c r="F7" s="470">
        <f>D7*E7/100</f>
        <v>2.6217982639999997</v>
      </c>
      <c r="G7" s="471">
        <f>C7+D7</f>
        <v>86.336109999999991</v>
      </c>
      <c r="I7" s="350" t="s">
        <v>105</v>
      </c>
      <c r="J7" s="346">
        <v>358.00900000000001</v>
      </c>
      <c r="K7" s="346">
        <v>16863.766</v>
      </c>
      <c r="L7" s="466">
        <v>4.92</v>
      </c>
      <c r="M7" s="470">
        <f>K7*L7/100</f>
        <v>829.69728720000001</v>
      </c>
      <c r="N7" s="471">
        <f>J7+K7</f>
        <v>17221.775000000001</v>
      </c>
      <c r="P7" s="350" t="s">
        <v>105</v>
      </c>
      <c r="Q7" s="346">
        <v>3903.6309999999999</v>
      </c>
      <c r="R7" s="346">
        <v>121344.743</v>
      </c>
      <c r="S7" s="466">
        <v>4.88</v>
      </c>
      <c r="T7" s="470">
        <f>R7*S7/100</f>
        <v>5921.6234583999994</v>
      </c>
      <c r="U7" s="471">
        <f>Q7+R7</f>
        <v>125248.374</v>
      </c>
    </row>
    <row r="8" spans="2:21" ht="13.5" thickBot="1" x14ac:dyDescent="0.25">
      <c r="B8" s="351" t="s">
        <v>97</v>
      </c>
      <c r="C8" s="352">
        <v>0.10202</v>
      </c>
      <c r="D8" s="352">
        <v>7.5619700000000005</v>
      </c>
      <c r="E8" s="467">
        <v>12.67</v>
      </c>
      <c r="F8" s="472">
        <f>D8*E8/100</f>
        <v>0.95810159900000003</v>
      </c>
      <c r="G8" s="473">
        <f>C8+D8</f>
        <v>7.6639900000000001</v>
      </c>
      <c r="I8" s="351" t="s">
        <v>97</v>
      </c>
      <c r="J8" s="352">
        <v>13.183999999999999</v>
      </c>
      <c r="K8" s="352">
        <v>2133.3690000000001</v>
      </c>
      <c r="L8" s="467">
        <v>16.82</v>
      </c>
      <c r="M8" s="472">
        <f>K8*L8/100</f>
        <v>358.83266580000003</v>
      </c>
      <c r="N8" s="473">
        <f>J8+K8</f>
        <v>2146.5530000000003</v>
      </c>
      <c r="P8" s="351" t="s">
        <v>97</v>
      </c>
      <c r="Q8" s="352">
        <v>111.19199999999999</v>
      </c>
      <c r="R8" s="352">
        <v>9038.51</v>
      </c>
      <c r="S8" s="467">
        <v>15.92</v>
      </c>
      <c r="T8" s="472">
        <f>R8*S8/100</f>
        <v>1438.9307920000001</v>
      </c>
      <c r="U8" s="473">
        <f>Q8+R8</f>
        <v>9149.7019999999993</v>
      </c>
    </row>
    <row r="11" spans="2:21" ht="38.25" customHeight="1" x14ac:dyDescent="0.2">
      <c r="B11" s="817" t="s">
        <v>662</v>
      </c>
      <c r="C11" s="818"/>
      <c r="D11" s="818"/>
      <c r="E11" s="818"/>
      <c r="F11" s="818"/>
      <c r="G11" s="818"/>
      <c r="I11" s="817" t="s">
        <v>663</v>
      </c>
      <c r="J11" s="818"/>
      <c r="K11" s="818"/>
      <c r="L11" s="818"/>
      <c r="M11" s="818"/>
      <c r="N11" s="818"/>
      <c r="P11" s="817" t="s">
        <v>664</v>
      </c>
      <c r="Q11" s="818"/>
      <c r="R11" s="818"/>
      <c r="S11" s="818"/>
      <c r="T11" s="818"/>
      <c r="U11" s="818"/>
    </row>
    <row r="12" spans="2:21" ht="13.5" thickBot="1" x14ac:dyDescent="0.25">
      <c r="B12" s="452"/>
      <c r="C12" s="452" t="s">
        <v>78</v>
      </c>
      <c r="D12" s="452" t="s">
        <v>310</v>
      </c>
      <c r="E12" s="464" t="s">
        <v>82</v>
      </c>
      <c r="F12" s="452" t="s">
        <v>311</v>
      </c>
      <c r="G12" s="452" t="s">
        <v>489</v>
      </c>
      <c r="I12" s="452"/>
      <c r="J12" s="452" t="s">
        <v>78</v>
      </c>
      <c r="K12" s="452" t="s">
        <v>310</v>
      </c>
      <c r="L12" s="464" t="s">
        <v>82</v>
      </c>
      <c r="M12" s="452" t="s">
        <v>311</v>
      </c>
      <c r="N12" s="452" t="s">
        <v>489</v>
      </c>
      <c r="P12" s="452"/>
      <c r="Q12" s="452" t="s">
        <v>78</v>
      </c>
      <c r="R12" s="452" t="s">
        <v>310</v>
      </c>
      <c r="S12" s="464" t="s">
        <v>82</v>
      </c>
      <c r="T12" s="452" t="s">
        <v>311</v>
      </c>
      <c r="U12" s="452" t="s">
        <v>489</v>
      </c>
    </row>
    <row r="13" spans="2:21" x14ac:dyDescent="0.2">
      <c r="B13" s="347" t="s">
        <v>119</v>
      </c>
      <c r="C13" s="348">
        <v>1.2800000000000001E-3</v>
      </c>
      <c r="D13" s="348">
        <v>0.46944000000000002</v>
      </c>
      <c r="E13" s="465">
        <v>25.92</v>
      </c>
      <c r="F13" s="468">
        <f t="shared" ref="F13:F19" si="0">D13*E13/100</f>
        <v>0.12167884800000001</v>
      </c>
      <c r="G13" s="469">
        <f t="shared" ref="G13:G19" si="1">C13+D13</f>
        <v>0.47072000000000003</v>
      </c>
      <c r="I13" s="347" t="s">
        <v>119</v>
      </c>
      <c r="J13" s="348">
        <v>0</v>
      </c>
      <c r="K13" s="348">
        <v>0.11</v>
      </c>
      <c r="L13" s="465">
        <v>46.86</v>
      </c>
      <c r="M13" s="468">
        <f t="shared" ref="M13:M19" si="2">K13*L13/100</f>
        <v>5.1546000000000002E-2</v>
      </c>
      <c r="N13" s="469">
        <f t="shared" ref="N13:N19" si="3">J13+K13</f>
        <v>0.11</v>
      </c>
      <c r="P13" s="347" t="s">
        <v>119</v>
      </c>
      <c r="Q13" s="348">
        <v>0</v>
      </c>
      <c r="R13" s="348">
        <v>65.460999999999999</v>
      </c>
      <c r="S13" s="465">
        <v>46.86</v>
      </c>
      <c r="T13" s="468">
        <f t="shared" ref="T13:T19" si="4">R13*S13/100</f>
        <v>30.675024599999997</v>
      </c>
      <c r="U13" s="469">
        <f t="shared" ref="U13:U19" si="5">Q13+R13</f>
        <v>65.460999999999999</v>
      </c>
    </row>
    <row r="14" spans="2:21" x14ac:dyDescent="0.2">
      <c r="B14" s="349" t="s">
        <v>120</v>
      </c>
      <c r="C14" s="346">
        <v>9.92E-3</v>
      </c>
      <c r="D14" s="346">
        <v>0.78898999999999997</v>
      </c>
      <c r="E14" s="466">
        <v>39.380000000000003</v>
      </c>
      <c r="F14" s="470">
        <f t="shared" si="0"/>
        <v>0.31070426200000001</v>
      </c>
      <c r="G14" s="471">
        <f t="shared" si="1"/>
        <v>0.79891000000000001</v>
      </c>
      <c r="I14" s="349" t="s">
        <v>120</v>
      </c>
      <c r="J14" s="346">
        <v>0.22600000000000001</v>
      </c>
      <c r="K14" s="346">
        <v>45.097999999999999</v>
      </c>
      <c r="L14" s="466">
        <v>52.04</v>
      </c>
      <c r="M14" s="470">
        <f t="shared" si="2"/>
        <v>23.468999199999999</v>
      </c>
      <c r="N14" s="471">
        <f t="shared" si="3"/>
        <v>45.323999999999998</v>
      </c>
      <c r="P14" s="349" t="s">
        <v>120</v>
      </c>
      <c r="Q14" s="346">
        <v>26.108000000000001</v>
      </c>
      <c r="R14" s="346">
        <v>1851.64</v>
      </c>
      <c r="S14" s="466">
        <v>42.91</v>
      </c>
      <c r="T14" s="470">
        <f t="shared" si="4"/>
        <v>794.53872399999989</v>
      </c>
      <c r="U14" s="471">
        <f t="shared" si="5"/>
        <v>1877.748</v>
      </c>
    </row>
    <row r="15" spans="2:21" x14ac:dyDescent="0.2">
      <c r="B15" s="350" t="s">
        <v>121</v>
      </c>
      <c r="C15" s="346">
        <v>4.4399999999999995E-3</v>
      </c>
      <c r="D15" s="346">
        <v>2.41412</v>
      </c>
      <c r="E15" s="466">
        <v>17.990943356924735</v>
      </c>
      <c r="F15" s="470">
        <f t="shared" si="0"/>
        <v>0.43432296176819141</v>
      </c>
      <c r="G15" s="471">
        <f t="shared" si="1"/>
        <v>2.4185600000000003</v>
      </c>
      <c r="I15" s="350" t="s">
        <v>121</v>
      </c>
      <c r="J15" s="346">
        <v>0.17599999999999999</v>
      </c>
      <c r="K15" s="346">
        <v>518.69600000000003</v>
      </c>
      <c r="L15" s="466">
        <v>24.066404752530012</v>
      </c>
      <c r="M15" s="470">
        <f t="shared" si="2"/>
        <v>124.83147879518309</v>
      </c>
      <c r="N15" s="471">
        <f t="shared" si="3"/>
        <v>518.87200000000007</v>
      </c>
      <c r="P15" s="350" t="s">
        <v>121</v>
      </c>
      <c r="Q15" s="346">
        <v>10.286</v>
      </c>
      <c r="R15" s="346">
        <v>4260.1540000000005</v>
      </c>
      <c r="S15" s="466">
        <v>19.949024216086045</v>
      </c>
      <c r="T15" s="470">
        <f t="shared" si="4"/>
        <v>849.85915310255837</v>
      </c>
      <c r="U15" s="471">
        <f t="shared" si="5"/>
        <v>4270.4400000000005</v>
      </c>
    </row>
    <row r="16" spans="2:21" x14ac:dyDescent="0.2">
      <c r="B16" s="350" t="s">
        <v>122</v>
      </c>
      <c r="C16" s="346">
        <v>4.7480000000000001E-2</v>
      </c>
      <c r="D16" s="346">
        <v>1.7443000000000002</v>
      </c>
      <c r="E16" s="466">
        <v>23.001550234990354</v>
      </c>
      <c r="F16" s="470">
        <f t="shared" si="0"/>
        <v>0.4012160407489368</v>
      </c>
      <c r="G16" s="471">
        <f t="shared" si="1"/>
        <v>1.7917800000000002</v>
      </c>
      <c r="I16" s="350" t="s">
        <v>122</v>
      </c>
      <c r="J16" s="346">
        <v>6.8550000000000004</v>
      </c>
      <c r="K16" s="346">
        <v>411.03699999999998</v>
      </c>
      <c r="L16" s="466">
        <v>26.404687498197681</v>
      </c>
      <c r="M16" s="470">
        <f t="shared" si="2"/>
        <v>108.53303535196679</v>
      </c>
      <c r="N16" s="471">
        <f t="shared" si="3"/>
        <v>417.892</v>
      </c>
      <c r="P16" s="350" t="s">
        <v>122</v>
      </c>
      <c r="Q16" s="346">
        <v>42.44</v>
      </c>
      <c r="R16" s="346">
        <v>1554.63</v>
      </c>
      <c r="S16" s="466">
        <v>37.592029123978413</v>
      </c>
      <c r="T16" s="470">
        <f t="shared" si="4"/>
        <v>584.41696237010569</v>
      </c>
      <c r="U16" s="471">
        <f t="shared" si="5"/>
        <v>1597.0700000000002</v>
      </c>
    </row>
    <row r="17" spans="2:21" x14ac:dyDescent="0.2">
      <c r="B17" s="350" t="s">
        <v>123</v>
      </c>
      <c r="C17" s="346">
        <v>2.206E-2</v>
      </c>
      <c r="D17" s="346">
        <v>1.3227100000000001</v>
      </c>
      <c r="E17" s="466">
        <v>31.67</v>
      </c>
      <c r="F17" s="470">
        <f t="shared" si="0"/>
        <v>0.418902257</v>
      </c>
      <c r="G17" s="471">
        <f t="shared" si="1"/>
        <v>1.34477</v>
      </c>
      <c r="I17" s="350" t="s">
        <v>123</v>
      </c>
      <c r="J17" s="346">
        <v>2.8610000000000002</v>
      </c>
      <c r="K17" s="346">
        <v>828.721</v>
      </c>
      <c r="L17" s="466">
        <v>33.51</v>
      </c>
      <c r="M17" s="470">
        <f t="shared" si="2"/>
        <v>277.70440709999997</v>
      </c>
      <c r="N17" s="471">
        <f t="shared" si="3"/>
        <v>831.58199999999999</v>
      </c>
      <c r="P17" s="350" t="s">
        <v>123</v>
      </c>
      <c r="Q17" s="346">
        <v>12.461</v>
      </c>
      <c r="R17" s="346">
        <v>842.70799999999997</v>
      </c>
      <c r="S17" s="466">
        <v>34.729999999999997</v>
      </c>
      <c r="T17" s="470">
        <f t="shared" si="4"/>
        <v>292.67248839999996</v>
      </c>
      <c r="U17" s="471">
        <f t="shared" si="5"/>
        <v>855.16899999999998</v>
      </c>
    </row>
    <row r="18" spans="2:21" x14ac:dyDescent="0.2">
      <c r="B18" s="350" t="s">
        <v>124</v>
      </c>
      <c r="C18" s="346">
        <v>1.5550000000000001E-2</v>
      </c>
      <c r="D18" s="346">
        <v>0.65800000000000003</v>
      </c>
      <c r="E18" s="466">
        <v>43.17</v>
      </c>
      <c r="F18" s="470">
        <f t="shared" si="0"/>
        <v>0.28405860000000005</v>
      </c>
      <c r="G18" s="471">
        <f t="shared" si="1"/>
        <v>0.67354999999999998</v>
      </c>
      <c r="I18" s="350" t="s">
        <v>124</v>
      </c>
      <c r="J18" s="346">
        <v>2.7480000000000002</v>
      </c>
      <c r="K18" s="346">
        <v>293.12099999999998</v>
      </c>
      <c r="L18" s="466">
        <v>41.44</v>
      </c>
      <c r="M18" s="470">
        <f t="shared" si="2"/>
        <v>121.46934239999999</v>
      </c>
      <c r="N18" s="471">
        <f t="shared" si="3"/>
        <v>295.86899999999997</v>
      </c>
      <c r="P18" s="350" t="s">
        <v>124</v>
      </c>
      <c r="Q18" s="346">
        <v>17.797999999999998</v>
      </c>
      <c r="R18" s="346">
        <v>382.33499999999998</v>
      </c>
      <c r="S18" s="466">
        <v>40.1</v>
      </c>
      <c r="T18" s="470">
        <f t="shared" si="4"/>
        <v>153.31633500000001</v>
      </c>
      <c r="U18" s="471">
        <f t="shared" si="5"/>
        <v>400.13299999999998</v>
      </c>
    </row>
    <row r="19" spans="2:21" ht="13.5" thickBot="1" x14ac:dyDescent="0.25">
      <c r="B19" s="351" t="s">
        <v>125</v>
      </c>
      <c r="C19" s="352">
        <v>1.2900000000000001E-3</v>
      </c>
      <c r="D19" s="352">
        <v>0.16440000000000002</v>
      </c>
      <c r="E19" s="467">
        <v>68.209159775892047</v>
      </c>
      <c r="F19" s="472">
        <f t="shared" si="0"/>
        <v>0.11213585867156654</v>
      </c>
      <c r="G19" s="473">
        <f t="shared" si="1"/>
        <v>0.16569000000000003</v>
      </c>
      <c r="I19" s="351" t="s">
        <v>125</v>
      </c>
      <c r="J19" s="352">
        <v>0.32</v>
      </c>
      <c r="K19" s="352">
        <v>36.587000000000003</v>
      </c>
      <c r="L19" s="467">
        <v>62.258811642781474</v>
      </c>
      <c r="M19" s="472">
        <f t="shared" si="2"/>
        <v>22.778631415744464</v>
      </c>
      <c r="N19" s="473">
        <f t="shared" si="3"/>
        <v>36.907000000000004</v>
      </c>
      <c r="P19" s="351" t="s">
        <v>125</v>
      </c>
      <c r="Q19" s="352">
        <v>2.0990000000000002</v>
      </c>
      <c r="R19" s="352">
        <v>81.581999999999994</v>
      </c>
      <c r="S19" s="467">
        <v>63.907573344650046</v>
      </c>
      <c r="T19" s="472">
        <f t="shared" si="4"/>
        <v>52.137076486032392</v>
      </c>
      <c r="U19" s="473">
        <f t="shared" si="5"/>
        <v>83.680999999999997</v>
      </c>
    </row>
    <row r="22" spans="2:21" ht="38.25" customHeight="1" x14ac:dyDescent="0.2">
      <c r="B22" s="817" t="s">
        <v>665</v>
      </c>
      <c r="C22" s="818"/>
      <c r="D22" s="818"/>
      <c r="E22" s="818"/>
      <c r="F22" s="818"/>
      <c r="G22" s="818"/>
      <c r="I22" s="817" t="s">
        <v>666</v>
      </c>
      <c r="J22" s="818"/>
      <c r="K22" s="818"/>
      <c r="L22" s="818"/>
      <c r="M22" s="818"/>
      <c r="N22" s="818"/>
      <c r="P22" s="817" t="s">
        <v>667</v>
      </c>
      <c r="Q22" s="818"/>
      <c r="R22" s="818"/>
      <c r="S22" s="818"/>
      <c r="T22" s="818"/>
      <c r="U22" s="818"/>
    </row>
    <row r="23" spans="2:21" ht="13.5" thickBot="1" x14ac:dyDescent="0.25">
      <c r="B23" s="452"/>
      <c r="C23" s="452" t="s">
        <v>78</v>
      </c>
      <c r="D23" s="452" t="s">
        <v>310</v>
      </c>
      <c r="E23" s="464" t="s">
        <v>82</v>
      </c>
      <c r="F23" s="452" t="s">
        <v>311</v>
      </c>
      <c r="G23" s="452" t="s">
        <v>489</v>
      </c>
      <c r="I23" s="452"/>
      <c r="J23" s="452" t="s">
        <v>78</v>
      </c>
      <c r="K23" s="452" t="s">
        <v>310</v>
      </c>
      <c r="L23" s="464" t="s">
        <v>82</v>
      </c>
      <c r="M23" s="452" t="s">
        <v>311</v>
      </c>
      <c r="N23" s="452" t="s">
        <v>489</v>
      </c>
      <c r="P23" s="452"/>
      <c r="Q23" s="452" t="s">
        <v>78</v>
      </c>
      <c r="R23" s="452" t="s">
        <v>310</v>
      </c>
      <c r="S23" s="464" t="s">
        <v>82</v>
      </c>
      <c r="T23" s="452" t="s">
        <v>311</v>
      </c>
      <c r="U23" s="452" t="s">
        <v>489</v>
      </c>
    </row>
    <row r="24" spans="2:21" x14ac:dyDescent="0.2">
      <c r="B24" s="347" t="s">
        <v>127</v>
      </c>
      <c r="C24" s="348">
        <v>1.2800000000000001E-3</v>
      </c>
      <c r="D24" s="348">
        <v>0.42082999999999998</v>
      </c>
      <c r="E24" s="465">
        <v>26.67</v>
      </c>
      <c r="F24" s="468">
        <f t="shared" ref="F24:F32" si="6">D24*E24/100</f>
        <v>0.11223536100000001</v>
      </c>
      <c r="G24" s="469">
        <f t="shared" ref="G24:G32" si="7">C24+D24</f>
        <v>0.42210999999999999</v>
      </c>
      <c r="I24" s="347" t="s">
        <v>127</v>
      </c>
      <c r="J24" s="348">
        <v>0</v>
      </c>
      <c r="K24" s="348">
        <v>0</v>
      </c>
      <c r="L24" s="465">
        <v>0</v>
      </c>
      <c r="M24" s="468">
        <f t="shared" ref="M24:M32" si="8">K24*L24/100</f>
        <v>0</v>
      </c>
      <c r="N24" s="469">
        <f t="shared" ref="N24:N32" si="9">J24+K24</f>
        <v>0</v>
      </c>
      <c r="P24" s="347" t="s">
        <v>127</v>
      </c>
      <c r="Q24" s="348">
        <v>0</v>
      </c>
      <c r="R24" s="348">
        <v>0</v>
      </c>
      <c r="S24" s="465">
        <v>0</v>
      </c>
      <c r="T24" s="468">
        <f t="shared" ref="T24:T32" si="10">R24*S24/100</f>
        <v>0</v>
      </c>
      <c r="U24" s="469">
        <f t="shared" ref="U24:U32" si="11">Q24+R24</f>
        <v>0</v>
      </c>
    </row>
    <row r="25" spans="2:21" x14ac:dyDescent="0.2">
      <c r="B25" s="349" t="s">
        <v>128</v>
      </c>
      <c r="C25" s="346">
        <v>1.3099999999999999E-2</v>
      </c>
      <c r="D25" s="346">
        <v>0.83786000000000005</v>
      </c>
      <c r="E25" s="466">
        <v>28.32</v>
      </c>
      <c r="F25" s="470">
        <f t="shared" si="6"/>
        <v>0.23728195200000002</v>
      </c>
      <c r="G25" s="471">
        <f t="shared" si="7"/>
        <v>0.85096000000000005</v>
      </c>
      <c r="I25" s="349" t="s">
        <v>128</v>
      </c>
      <c r="J25" s="346">
        <v>0.315</v>
      </c>
      <c r="K25" s="346">
        <v>24.957999999999998</v>
      </c>
      <c r="L25" s="466">
        <v>29.11</v>
      </c>
      <c r="M25" s="470">
        <f t="shared" si="8"/>
        <v>7.2652738000000001</v>
      </c>
      <c r="N25" s="471">
        <f t="shared" si="9"/>
        <v>25.273</v>
      </c>
      <c r="P25" s="349" t="s">
        <v>128</v>
      </c>
      <c r="Q25" s="346">
        <v>35.433999999999997</v>
      </c>
      <c r="R25" s="346">
        <v>2059.2139999999999</v>
      </c>
      <c r="S25" s="466">
        <v>26.19</v>
      </c>
      <c r="T25" s="470">
        <f t="shared" si="10"/>
        <v>539.30814659999999</v>
      </c>
      <c r="U25" s="471">
        <f t="shared" si="11"/>
        <v>2094.6480000000001</v>
      </c>
    </row>
    <row r="26" spans="2:21" x14ac:dyDescent="0.2">
      <c r="B26" s="349" t="s">
        <v>129</v>
      </c>
      <c r="C26" s="346">
        <v>1.205E-2</v>
      </c>
      <c r="D26" s="346">
        <v>1.3907700000000001</v>
      </c>
      <c r="E26" s="466">
        <v>24.68</v>
      </c>
      <c r="F26" s="470">
        <f t="shared" si="6"/>
        <v>0.34324203600000003</v>
      </c>
      <c r="G26" s="471">
        <f t="shared" si="7"/>
        <v>1.40282</v>
      </c>
      <c r="I26" s="349" t="s">
        <v>129</v>
      </c>
      <c r="J26" s="346">
        <v>1.9690000000000001</v>
      </c>
      <c r="K26" s="346">
        <v>193.75700000000001</v>
      </c>
      <c r="L26" s="466">
        <v>25.61</v>
      </c>
      <c r="M26" s="470">
        <f t="shared" si="8"/>
        <v>49.621167699999994</v>
      </c>
      <c r="N26" s="471">
        <f t="shared" si="9"/>
        <v>195.726</v>
      </c>
      <c r="P26" s="349" t="s">
        <v>129</v>
      </c>
      <c r="Q26" s="346">
        <v>29.847999999999999</v>
      </c>
      <c r="R26" s="346">
        <v>3122.3090000000002</v>
      </c>
      <c r="S26" s="466">
        <v>27.37</v>
      </c>
      <c r="T26" s="470">
        <f t="shared" si="10"/>
        <v>854.57597329999999</v>
      </c>
      <c r="U26" s="471">
        <f t="shared" si="11"/>
        <v>3152.1570000000002</v>
      </c>
    </row>
    <row r="27" spans="2:21" x14ac:dyDescent="0.2">
      <c r="B27" s="349" t="s">
        <v>130</v>
      </c>
      <c r="C27" s="346">
        <v>1.7399999999999999E-2</v>
      </c>
      <c r="D27" s="346">
        <v>0.77722999999999998</v>
      </c>
      <c r="E27" s="466">
        <v>30.34</v>
      </c>
      <c r="F27" s="470">
        <f t="shared" si="6"/>
        <v>0.23581158200000002</v>
      </c>
      <c r="G27" s="471">
        <f t="shared" si="7"/>
        <v>0.79462999999999995</v>
      </c>
      <c r="I27" s="349" t="s">
        <v>130</v>
      </c>
      <c r="J27" s="346">
        <v>3.2280000000000002</v>
      </c>
      <c r="K27" s="346">
        <v>238.20099999999999</v>
      </c>
      <c r="L27" s="466">
        <v>42.16</v>
      </c>
      <c r="M27" s="470">
        <f t="shared" si="8"/>
        <v>100.4255416</v>
      </c>
      <c r="N27" s="471">
        <f t="shared" si="9"/>
        <v>241.429</v>
      </c>
      <c r="P27" s="349" t="s">
        <v>130</v>
      </c>
      <c r="Q27" s="346">
        <v>26.13</v>
      </c>
      <c r="R27" s="346">
        <v>1495.6869999999999</v>
      </c>
      <c r="S27" s="466">
        <v>44.66</v>
      </c>
      <c r="T27" s="470">
        <f t="shared" si="10"/>
        <v>667.97381419999988</v>
      </c>
      <c r="U27" s="471">
        <f t="shared" si="11"/>
        <v>1521.817</v>
      </c>
    </row>
    <row r="28" spans="2:21" x14ac:dyDescent="0.2">
      <c r="B28" s="349" t="s">
        <v>131</v>
      </c>
      <c r="C28" s="346">
        <v>2.666E-2</v>
      </c>
      <c r="D28" s="346">
        <v>1.9281199999999998</v>
      </c>
      <c r="E28" s="466">
        <v>21.19</v>
      </c>
      <c r="F28" s="470">
        <f t="shared" si="6"/>
        <v>0.40856862800000004</v>
      </c>
      <c r="G28" s="471">
        <f t="shared" si="7"/>
        <v>1.9547799999999997</v>
      </c>
      <c r="I28" s="349" t="s">
        <v>131</v>
      </c>
      <c r="J28" s="346">
        <v>3.6909999999999998</v>
      </c>
      <c r="K28" s="346">
        <v>501.25299999999999</v>
      </c>
      <c r="L28" s="466">
        <v>21.07</v>
      </c>
      <c r="M28" s="470">
        <f t="shared" si="8"/>
        <v>105.61400709999999</v>
      </c>
      <c r="N28" s="471">
        <f t="shared" si="9"/>
        <v>504.94399999999996</v>
      </c>
      <c r="P28" s="349" t="s">
        <v>131</v>
      </c>
      <c r="Q28" s="346">
        <v>14.531000000000001</v>
      </c>
      <c r="R28" s="346">
        <v>1378.0619999999999</v>
      </c>
      <c r="S28" s="466">
        <v>21.06</v>
      </c>
      <c r="T28" s="470">
        <f t="shared" si="10"/>
        <v>290.21985719999998</v>
      </c>
      <c r="U28" s="471">
        <f t="shared" si="11"/>
        <v>1392.5929999999998</v>
      </c>
    </row>
    <row r="29" spans="2:21" x14ac:dyDescent="0.2">
      <c r="B29" s="349" t="s">
        <v>132</v>
      </c>
      <c r="C29" s="346">
        <v>2.0660000000000001E-2</v>
      </c>
      <c r="D29" s="346">
        <v>1.7243299999999999</v>
      </c>
      <c r="E29" s="466">
        <v>29.32</v>
      </c>
      <c r="F29" s="470">
        <f t="shared" si="6"/>
        <v>0.50557355599999998</v>
      </c>
      <c r="G29" s="471">
        <f t="shared" si="7"/>
        <v>1.7449899999999998</v>
      </c>
      <c r="I29" s="349" t="s">
        <v>132</v>
      </c>
      <c r="J29" s="346">
        <v>2.4929999999999999</v>
      </c>
      <c r="K29" s="346">
        <v>804.40200000000004</v>
      </c>
      <c r="L29" s="466">
        <v>33.950000000000003</v>
      </c>
      <c r="M29" s="470">
        <f t="shared" si="8"/>
        <v>273.09447900000004</v>
      </c>
      <c r="N29" s="471">
        <f t="shared" si="9"/>
        <v>806.8950000000001</v>
      </c>
      <c r="P29" s="349" t="s">
        <v>132</v>
      </c>
      <c r="Q29" s="346">
        <v>4.1630000000000003</v>
      </c>
      <c r="R29" s="346">
        <v>848.96199999999999</v>
      </c>
      <c r="S29" s="466">
        <v>33.44</v>
      </c>
      <c r="T29" s="470">
        <f t="shared" si="10"/>
        <v>283.89289279999997</v>
      </c>
      <c r="U29" s="471">
        <f t="shared" si="11"/>
        <v>853.125</v>
      </c>
    </row>
    <row r="30" spans="2:21" x14ac:dyDescent="0.2">
      <c r="B30" s="349" t="s">
        <v>133</v>
      </c>
      <c r="C30" s="346">
        <v>1.061E-2</v>
      </c>
      <c r="D30" s="346">
        <v>0.25281999999999999</v>
      </c>
      <c r="E30" s="466">
        <v>46.18</v>
      </c>
      <c r="F30" s="470">
        <f t="shared" si="6"/>
        <v>0.11675227599999999</v>
      </c>
      <c r="G30" s="471">
        <f t="shared" si="7"/>
        <v>0.26343</v>
      </c>
      <c r="I30" s="349" t="s">
        <v>133</v>
      </c>
      <c r="J30" s="346">
        <v>1.46</v>
      </c>
      <c r="K30" s="346">
        <v>200.39500000000001</v>
      </c>
      <c r="L30" s="466">
        <v>61.41</v>
      </c>
      <c r="M30" s="470">
        <f t="shared" si="8"/>
        <v>123.0625695</v>
      </c>
      <c r="N30" s="471">
        <f t="shared" si="9"/>
        <v>201.85500000000002</v>
      </c>
      <c r="P30" s="349" t="s">
        <v>133</v>
      </c>
      <c r="Q30" s="346">
        <v>1.0720000000000001</v>
      </c>
      <c r="R30" s="346">
        <v>90.212000000000003</v>
      </c>
      <c r="S30" s="466">
        <v>50.97</v>
      </c>
      <c r="T30" s="470">
        <f t="shared" si="10"/>
        <v>45.9810564</v>
      </c>
      <c r="U30" s="471">
        <f t="shared" si="11"/>
        <v>91.284000000000006</v>
      </c>
    </row>
    <row r="31" spans="2:21" x14ac:dyDescent="0.2">
      <c r="B31" s="349" t="s">
        <v>134</v>
      </c>
      <c r="C31" s="346">
        <v>2.7E-4</v>
      </c>
      <c r="D31" s="346">
        <v>0.23000999999999999</v>
      </c>
      <c r="E31" s="466">
        <v>53.64</v>
      </c>
      <c r="F31" s="470">
        <f t="shared" si="6"/>
        <v>0.12337736399999999</v>
      </c>
      <c r="G31" s="471">
        <f t="shared" si="7"/>
        <v>0.23027999999999998</v>
      </c>
      <c r="I31" s="349" t="s">
        <v>134</v>
      </c>
      <c r="J31" s="346">
        <v>2.9000000000000001E-2</v>
      </c>
      <c r="K31" s="346">
        <v>170.40299999999999</v>
      </c>
      <c r="L31" s="466">
        <v>45.49</v>
      </c>
      <c r="M31" s="470">
        <f t="shared" si="8"/>
        <v>77.516324699999998</v>
      </c>
      <c r="N31" s="471">
        <f t="shared" si="9"/>
        <v>170.43199999999999</v>
      </c>
      <c r="P31" s="349" t="s">
        <v>134</v>
      </c>
      <c r="Q31" s="346">
        <v>1.2999999999999999E-2</v>
      </c>
      <c r="R31" s="346">
        <v>44.064999999999998</v>
      </c>
      <c r="S31" s="466">
        <v>47.22</v>
      </c>
      <c r="T31" s="470">
        <f t="shared" si="10"/>
        <v>20.807493000000001</v>
      </c>
      <c r="U31" s="471">
        <f t="shared" si="11"/>
        <v>44.077999999999996</v>
      </c>
    </row>
    <row r="32" spans="2:21" ht="13.5" thickBot="1" x14ac:dyDescent="0.25">
      <c r="B32" s="351" t="s">
        <v>135</v>
      </c>
      <c r="C32" s="352">
        <v>0</v>
      </c>
      <c r="D32" s="352">
        <v>0</v>
      </c>
      <c r="E32" s="467">
        <v>0</v>
      </c>
      <c r="F32" s="472">
        <f t="shared" si="6"/>
        <v>0</v>
      </c>
      <c r="G32" s="473">
        <f t="shared" si="7"/>
        <v>0</v>
      </c>
      <c r="I32" s="351" t="s">
        <v>135</v>
      </c>
      <c r="J32" s="352">
        <v>0</v>
      </c>
      <c r="K32" s="352">
        <v>0</v>
      </c>
      <c r="L32" s="467">
        <v>0</v>
      </c>
      <c r="M32" s="472">
        <f t="shared" si="8"/>
        <v>0</v>
      </c>
      <c r="N32" s="473">
        <f t="shared" si="9"/>
        <v>0</v>
      </c>
      <c r="P32" s="351" t="s">
        <v>135</v>
      </c>
      <c r="Q32" s="352">
        <v>0</v>
      </c>
      <c r="R32" s="352">
        <v>0</v>
      </c>
      <c r="S32" s="467">
        <v>0</v>
      </c>
      <c r="T32" s="472">
        <f t="shared" si="10"/>
        <v>0</v>
      </c>
      <c r="U32" s="473">
        <f t="shared" si="11"/>
        <v>0</v>
      </c>
    </row>
    <row r="35" spans="2:21" ht="29.25" customHeight="1" x14ac:dyDescent="0.2">
      <c r="B35" s="817" t="s">
        <v>384</v>
      </c>
      <c r="C35" s="818"/>
      <c r="D35" s="818"/>
      <c r="E35" s="818"/>
      <c r="F35" s="818"/>
      <c r="G35" s="818"/>
      <c r="I35" s="817" t="s">
        <v>385</v>
      </c>
      <c r="J35" s="818"/>
      <c r="K35" s="818"/>
      <c r="L35" s="818"/>
      <c r="M35" s="818"/>
      <c r="N35" s="818"/>
      <c r="P35" s="817" t="s">
        <v>386</v>
      </c>
      <c r="Q35" s="818"/>
      <c r="R35" s="818"/>
      <c r="S35" s="818"/>
      <c r="T35" s="818"/>
      <c r="U35" s="818"/>
    </row>
    <row r="36" spans="2:21" ht="39" thickBot="1" x14ac:dyDescent="0.25">
      <c r="B36" s="452"/>
      <c r="C36" s="452"/>
      <c r="D36" s="452"/>
      <c r="E36" s="452"/>
      <c r="F36" s="452"/>
      <c r="G36" s="345" t="s">
        <v>480</v>
      </c>
      <c r="I36" s="452"/>
      <c r="J36" s="452"/>
      <c r="K36" s="452"/>
      <c r="L36" s="452"/>
      <c r="M36" s="452"/>
      <c r="N36" s="345" t="s">
        <v>491</v>
      </c>
      <c r="P36" s="452"/>
      <c r="Q36" s="452"/>
      <c r="R36" s="452"/>
      <c r="S36" s="452"/>
      <c r="T36" s="452"/>
      <c r="U36" s="345" t="s">
        <v>481</v>
      </c>
    </row>
    <row r="37" spans="2:21" x14ac:dyDescent="0.2">
      <c r="B37" s="347" t="s">
        <v>97</v>
      </c>
      <c r="C37" s="348"/>
      <c r="D37" s="348"/>
      <c r="E37" s="348"/>
      <c r="F37" s="348"/>
      <c r="G37" s="469">
        <f>G8</f>
        <v>7.6639900000000001</v>
      </c>
      <c r="I37" s="347" t="s">
        <v>97</v>
      </c>
      <c r="J37" s="348"/>
      <c r="K37" s="348"/>
      <c r="L37" s="348"/>
      <c r="M37" s="348"/>
      <c r="N37" s="469">
        <f>N8</f>
        <v>2146.5530000000003</v>
      </c>
      <c r="P37" s="347" t="s">
        <v>97</v>
      </c>
      <c r="Q37" s="348"/>
      <c r="R37" s="348"/>
      <c r="S37" s="348"/>
      <c r="T37" s="348"/>
      <c r="U37" s="469">
        <f>U8</f>
        <v>9149.7019999999993</v>
      </c>
    </row>
    <row r="38" spans="2:21" ht="38.25" x14ac:dyDescent="0.2">
      <c r="B38" s="353" t="s">
        <v>383</v>
      </c>
      <c r="C38" s="346"/>
      <c r="D38" s="346"/>
      <c r="E38" s="346"/>
      <c r="F38" s="346"/>
      <c r="G38" s="471">
        <f>G7-G8</f>
        <v>78.672119999999993</v>
      </c>
      <c r="I38" s="353" t="s">
        <v>383</v>
      </c>
      <c r="J38" s="346"/>
      <c r="K38" s="346"/>
      <c r="L38" s="346"/>
      <c r="M38" s="346"/>
      <c r="N38" s="471">
        <f>N7-N8</f>
        <v>15075.222000000002</v>
      </c>
      <c r="P38" s="353" t="s">
        <v>383</v>
      </c>
      <c r="Q38" s="346"/>
      <c r="R38" s="346"/>
      <c r="S38" s="346"/>
      <c r="T38" s="346"/>
      <c r="U38" s="471">
        <f>U7-U8</f>
        <v>116098.67199999999</v>
      </c>
    </row>
    <row r="39" spans="2:21" ht="13.5" thickBot="1" x14ac:dyDescent="0.25">
      <c r="B39" s="351" t="s">
        <v>83</v>
      </c>
      <c r="C39" s="352"/>
      <c r="D39" s="352"/>
      <c r="E39" s="352"/>
      <c r="F39" s="352"/>
      <c r="G39" s="473">
        <f>G6</f>
        <v>10.2445</v>
      </c>
      <c r="I39" s="351" t="s">
        <v>83</v>
      </c>
      <c r="J39" s="352"/>
      <c r="K39" s="352"/>
      <c r="L39" s="352"/>
      <c r="M39" s="352"/>
      <c r="N39" s="473">
        <f>N6</f>
        <v>3359.04</v>
      </c>
      <c r="P39" s="351" t="s">
        <v>83</v>
      </c>
      <c r="Q39" s="352"/>
      <c r="R39" s="352"/>
      <c r="S39" s="352"/>
      <c r="T39" s="352"/>
      <c r="U39" s="473">
        <f>U6</f>
        <v>9423.9589999999989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330</v>
      </c>
      <c r="C3" t="s">
        <v>415</v>
      </c>
    </row>
    <row r="5" spans="2:6" ht="15" customHeight="1" x14ac:dyDescent="0.2">
      <c r="B5" s="935" t="s">
        <v>271</v>
      </c>
      <c r="C5" s="88" t="s">
        <v>78</v>
      </c>
      <c r="D5" s="934" t="s">
        <v>79</v>
      </c>
      <c r="E5" s="934"/>
      <c r="F5" s="89" t="s">
        <v>80</v>
      </c>
    </row>
    <row r="6" spans="2:6" ht="30" customHeight="1" x14ac:dyDescent="0.2">
      <c r="B6" s="93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4" t="str">
        <f>Index!$B$4</f>
        <v>Kent South London and East Sussex</v>
      </c>
      <c r="C7" s="91"/>
      <c r="D7" s="91"/>
      <c r="E7" s="93"/>
      <c r="F7" s="92"/>
    </row>
    <row r="8" spans="2:6" ht="15" customHeight="1" x14ac:dyDescent="0.2">
      <c r="B8" s="94" t="s">
        <v>342</v>
      </c>
      <c r="C8" s="648">
        <f>'Section 14 data'!$C$24</f>
        <v>3.7689999999999994E-2</v>
      </c>
      <c r="D8" s="649">
        <f>'Section 14 data'!$D$24</f>
        <v>2.57646</v>
      </c>
      <c r="E8" s="205">
        <f>'Section 14 data'!$E$24</f>
        <v>23.62</v>
      </c>
      <c r="F8" s="650">
        <f>SUM(C8,D8)</f>
        <v>2.61415</v>
      </c>
    </row>
    <row r="9" spans="2:6" ht="15" customHeight="1" x14ac:dyDescent="0.2">
      <c r="B9" s="95" t="s">
        <v>343</v>
      </c>
      <c r="C9" s="648">
        <f>'Section 14 data'!$C$25</f>
        <v>2.1229999999999999E-2</v>
      </c>
      <c r="D9" s="649">
        <f>'Section 14 data'!$D$25</f>
        <v>1.4188499999999999</v>
      </c>
      <c r="E9" s="205">
        <f>'Section 14 data'!$E$25</f>
        <v>28.25</v>
      </c>
      <c r="F9" s="650">
        <f t="shared" ref="F9:F17" si="0">SUM(C9,D9)</f>
        <v>1.44008</v>
      </c>
    </row>
    <row r="10" spans="2:6" ht="15" customHeight="1" x14ac:dyDescent="0.2">
      <c r="B10" s="96" t="s">
        <v>344</v>
      </c>
      <c r="C10" s="648">
        <f>'Section 14 data'!$C$26</f>
        <v>1.9559999999999998E-2</v>
      </c>
      <c r="D10" s="649">
        <f>'Section 14 data'!$D$26</f>
        <v>2.5967500000000001</v>
      </c>
      <c r="E10" s="205">
        <f>'Section 14 data'!$E$26</f>
        <v>23.94</v>
      </c>
      <c r="F10" s="650">
        <f t="shared" si="0"/>
        <v>2.6163099999999999</v>
      </c>
    </row>
    <row r="11" spans="2:6" ht="15" customHeight="1" x14ac:dyDescent="0.2">
      <c r="B11" s="94" t="s">
        <v>345</v>
      </c>
      <c r="C11" s="648">
        <f>'Section 14 data'!$C$27</f>
        <v>1.74E-3</v>
      </c>
      <c r="D11" s="649">
        <f>'Section 14 data'!$D$27</f>
        <v>2.0914899999999998</v>
      </c>
      <c r="E11" s="205">
        <f>'Section 14 data'!$E$27</f>
        <v>22.48</v>
      </c>
      <c r="F11" s="650">
        <f t="shared" si="0"/>
        <v>2.0932299999999997</v>
      </c>
    </row>
    <row r="12" spans="2:6" ht="15" customHeight="1" x14ac:dyDescent="0.2">
      <c r="B12" s="94" t="s">
        <v>346</v>
      </c>
      <c r="C12" s="648">
        <f>'Section 14 data'!$C$28</f>
        <v>1.58E-3</v>
      </c>
      <c r="D12" s="649">
        <f>'Section 14 data'!$D$28</f>
        <v>1.5810799999999998</v>
      </c>
      <c r="E12" s="205">
        <f>'Section 14 data'!$E$28</f>
        <v>29.38</v>
      </c>
      <c r="F12" s="650">
        <f t="shared" si="0"/>
        <v>1.5826599999999997</v>
      </c>
    </row>
    <row r="13" spans="2:6" ht="15" customHeight="1" x14ac:dyDescent="0.2">
      <c r="B13" s="94" t="s">
        <v>347</v>
      </c>
      <c r="C13" s="648">
        <f>'Section 14 data'!$C$29</f>
        <v>4.8999999999999998E-4</v>
      </c>
      <c r="D13" s="649">
        <f>'Section 14 data'!$D$29</f>
        <v>0.78089999999999993</v>
      </c>
      <c r="E13" s="205">
        <f>'Section 14 data'!$E$29</f>
        <v>37.15</v>
      </c>
      <c r="F13" s="650">
        <f t="shared" si="0"/>
        <v>0.78138999999999992</v>
      </c>
    </row>
    <row r="14" spans="2:6" ht="15" customHeight="1" x14ac:dyDescent="0.2">
      <c r="B14" s="94" t="s">
        <v>348</v>
      </c>
      <c r="C14" s="648">
        <f>'Section 14 data'!$C$30</f>
        <v>4.2999999999999999E-4</v>
      </c>
      <c r="D14" s="649">
        <f>'Section 14 data'!$D$30</f>
        <v>0.38872000000000001</v>
      </c>
      <c r="E14" s="205">
        <f>'Section 14 data'!$E$30</f>
        <v>57.16</v>
      </c>
      <c r="F14" s="650">
        <f t="shared" si="0"/>
        <v>0.38915</v>
      </c>
    </row>
    <row r="15" spans="2:6" ht="15" customHeight="1" x14ac:dyDescent="0.2">
      <c r="B15" s="94" t="s">
        <v>349</v>
      </c>
      <c r="C15" s="648">
        <f>'Section 14 data'!$C$31</f>
        <v>1.3000000000000002E-4</v>
      </c>
      <c r="D15" s="649">
        <f>'Section 14 data'!$D$31</f>
        <v>7.102E-2</v>
      </c>
      <c r="E15" s="205">
        <f>'Section 14 data'!$E$31</f>
        <v>98.22</v>
      </c>
      <c r="F15" s="650">
        <f t="shared" si="0"/>
        <v>7.1150000000000005E-2</v>
      </c>
    </row>
    <row r="16" spans="2:6" ht="15" customHeight="1" x14ac:dyDescent="0.2">
      <c r="B16" s="94" t="s">
        <v>272</v>
      </c>
      <c r="C16" s="648">
        <f>'Section 14 data'!$C$32</f>
        <v>0</v>
      </c>
      <c r="D16" s="649">
        <f>'Section 14 data'!$D$32</f>
        <v>0.91507000000000005</v>
      </c>
      <c r="E16" s="205">
        <f>'Section 14 data'!$E$32</f>
        <v>73.650000000000006</v>
      </c>
      <c r="F16" s="650">
        <f t="shared" si="0"/>
        <v>0.91507000000000005</v>
      </c>
    </row>
    <row r="17" spans="2:6" ht="15" customHeight="1" x14ac:dyDescent="0.2">
      <c r="B17" s="97" t="s">
        <v>80</v>
      </c>
      <c r="C17" s="651">
        <f>'Section 14 data'!$C$8</f>
        <v>8.2849999999999993E-2</v>
      </c>
      <c r="D17" s="651">
        <f>'Section 14 data'!$D$8</f>
        <v>12.42032</v>
      </c>
      <c r="E17" s="321">
        <f>'Section 14 data'!$E$8</f>
        <v>12.35</v>
      </c>
      <c r="F17" s="651">
        <f t="shared" si="0"/>
        <v>12.503170000000001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416</v>
      </c>
    </row>
    <row r="5" spans="2:6" ht="15" customHeight="1" x14ac:dyDescent="0.2">
      <c r="B5" s="851" t="s">
        <v>269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937"/>
      <c r="C6" s="75" t="s">
        <v>327</v>
      </c>
      <c r="D6" s="75" t="s">
        <v>327</v>
      </c>
      <c r="E6" s="19" t="s">
        <v>82</v>
      </c>
      <c r="F6" s="75" t="s">
        <v>327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0"/>
      <c r="F7" s="71"/>
    </row>
    <row r="8" spans="2:6" ht="15" customHeight="1" x14ac:dyDescent="0.2">
      <c r="B8" s="81" t="s">
        <v>336</v>
      </c>
      <c r="C8" s="67">
        <f>'Section 14 data'!$J$13</f>
        <v>0</v>
      </c>
      <c r="D8" s="641">
        <f>'Section 14 data'!$K$13</f>
        <v>0</v>
      </c>
      <c r="E8" s="205">
        <f>'Section 14 data'!$L$13</f>
        <v>0</v>
      </c>
      <c r="F8" s="636">
        <f>SUM(C8,D8)</f>
        <v>0</v>
      </c>
    </row>
    <row r="9" spans="2:6" ht="15" customHeight="1" x14ac:dyDescent="0.2">
      <c r="B9" s="82" t="s">
        <v>337</v>
      </c>
      <c r="C9" s="67">
        <f>'Section 14 data'!$J$14</f>
        <v>9.0999999999999998E-2</v>
      </c>
      <c r="D9" s="641">
        <f>'Section 14 data'!$K$14</f>
        <v>17.597999999999999</v>
      </c>
      <c r="E9" s="205">
        <f>'Section 14 data'!$L$14</f>
        <v>36.520000000000003</v>
      </c>
      <c r="F9" s="636">
        <f t="shared" ref="F9:F15" si="0">SUM(C9,D9)</f>
        <v>17.689</v>
      </c>
    </row>
    <row r="10" spans="2:6" ht="15" customHeight="1" x14ac:dyDescent="0.2">
      <c r="B10" s="81" t="s">
        <v>338</v>
      </c>
      <c r="C10" s="67">
        <f>'Section 14 data'!$J$15</f>
        <v>0.26</v>
      </c>
      <c r="D10" s="641">
        <f>'Section 14 data'!$K$15</f>
        <v>1077.9860000000001</v>
      </c>
      <c r="E10" s="205">
        <f>'Section 14 data'!$L$15</f>
        <v>22.66870686213424</v>
      </c>
      <c r="F10" s="636">
        <f t="shared" si="0"/>
        <v>1078.2460000000001</v>
      </c>
    </row>
    <row r="11" spans="2:6" ht="15" customHeight="1" x14ac:dyDescent="0.2">
      <c r="B11" s="81" t="s">
        <v>339</v>
      </c>
      <c r="C11" s="67">
        <f>'Section 14 data'!$J$16</f>
        <v>3.395</v>
      </c>
      <c r="D11" s="641">
        <f>'Section 14 data'!$K$16</f>
        <v>525.66999999999996</v>
      </c>
      <c r="E11" s="205">
        <f>'Section 14 data'!$L$16</f>
        <v>21.775336740762029</v>
      </c>
      <c r="F11" s="636">
        <f t="shared" si="0"/>
        <v>529.06499999999994</v>
      </c>
    </row>
    <row r="12" spans="2:6" ht="15" customHeight="1" x14ac:dyDescent="0.2">
      <c r="B12" s="81" t="s">
        <v>340</v>
      </c>
      <c r="C12" s="67">
        <f>'Section 14 data'!$J$17</f>
        <v>0.78400000000000003</v>
      </c>
      <c r="D12" s="641">
        <f>'Section 14 data'!$K$17</f>
        <v>444.43299999999999</v>
      </c>
      <c r="E12" s="205">
        <f>'Section 14 data'!$L$17</f>
        <v>35.159999999999997</v>
      </c>
      <c r="F12" s="636">
        <f t="shared" si="0"/>
        <v>445.21699999999998</v>
      </c>
    </row>
    <row r="13" spans="2:6" ht="15" customHeight="1" x14ac:dyDescent="0.2">
      <c r="B13" s="81" t="s">
        <v>341</v>
      </c>
      <c r="C13" s="67">
        <f>'Section 14 data'!$J$18</f>
        <v>0.22</v>
      </c>
      <c r="D13" s="641">
        <f>'Section 14 data'!$K$18</f>
        <v>76.423000000000002</v>
      </c>
      <c r="E13" s="205">
        <f>'Section 14 data'!$L$18</f>
        <v>46.69</v>
      </c>
      <c r="F13" s="636">
        <f t="shared" si="0"/>
        <v>76.643000000000001</v>
      </c>
    </row>
    <row r="14" spans="2:6" ht="15" customHeight="1" x14ac:dyDescent="0.2">
      <c r="B14" s="81" t="s">
        <v>270</v>
      </c>
      <c r="C14" s="67">
        <f>'Section 14 data'!$J$19</f>
        <v>0.29299999999999998</v>
      </c>
      <c r="D14" s="641">
        <f>'Section 14 data'!$K$19</f>
        <v>471.911</v>
      </c>
      <c r="E14" s="205">
        <f>'Section 14 data'!$L$19</f>
        <v>59.360000000000014</v>
      </c>
      <c r="F14" s="636">
        <f t="shared" si="0"/>
        <v>472.20400000000001</v>
      </c>
    </row>
    <row r="15" spans="2:6" ht="15" customHeight="1" x14ac:dyDescent="0.2">
      <c r="B15" s="83" t="s">
        <v>80</v>
      </c>
      <c r="C15" s="642">
        <f>'Section 14 data'!$J$8</f>
        <v>5.0430000000000001</v>
      </c>
      <c r="D15" s="642">
        <f>'Section 14 data'!$K$8</f>
        <v>2614.0210000000002</v>
      </c>
      <c r="E15" s="321">
        <f>'Section 14 data'!$L$8</f>
        <v>16.45</v>
      </c>
      <c r="F15" s="643">
        <f t="shared" si="0"/>
        <v>2619.0640000000003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>
      <selection activeCell="C8" sqref="C8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417</v>
      </c>
    </row>
    <row r="5" spans="2:6" ht="15" customHeight="1" x14ac:dyDescent="0.2">
      <c r="B5" s="854" t="s">
        <v>271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855"/>
      <c r="C6" s="75" t="s">
        <v>327</v>
      </c>
      <c r="D6" s="75" t="s">
        <v>327</v>
      </c>
      <c r="E6" s="21" t="s">
        <v>82</v>
      </c>
      <c r="F6" s="75" t="s">
        <v>327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2"/>
      <c r="F7" s="71"/>
    </row>
    <row r="8" spans="2:6" ht="15" customHeight="1" x14ac:dyDescent="0.2">
      <c r="B8" s="78" t="s">
        <v>342</v>
      </c>
      <c r="C8" s="67">
        <f>'Section 14 data'!$J$24</f>
        <v>0.26100000000000001</v>
      </c>
      <c r="D8" s="85">
        <f>'Section 14 data'!$K$24</f>
        <v>32.542000000000002</v>
      </c>
      <c r="E8" s="205">
        <f>'Section 14 data'!$L$24</f>
        <v>40.369999999999997</v>
      </c>
      <c r="F8" s="636">
        <f>SUM(C8,D8)</f>
        <v>32.803000000000004</v>
      </c>
    </row>
    <row r="9" spans="2:6" ht="15" customHeight="1" x14ac:dyDescent="0.2">
      <c r="B9" s="79" t="s">
        <v>343</v>
      </c>
      <c r="C9" s="67">
        <f>'Section 14 data'!$J$25</f>
        <v>1.7250000000000001</v>
      </c>
      <c r="D9" s="85">
        <f>'Section 14 data'!$K$25</f>
        <v>125.199</v>
      </c>
      <c r="E9" s="205">
        <f>'Section 14 data'!$L$25</f>
        <v>28.66</v>
      </c>
      <c r="F9" s="636">
        <f t="shared" ref="F9:F17" si="0">SUM(C9,D9)</f>
        <v>126.92399999999999</v>
      </c>
    </row>
    <row r="10" spans="2:6" ht="15" customHeight="1" x14ac:dyDescent="0.2">
      <c r="B10" s="80" t="s">
        <v>344</v>
      </c>
      <c r="C10" s="67">
        <f>'Section 14 data'!$J$26</f>
        <v>2.2989999999999999</v>
      </c>
      <c r="D10" s="85">
        <f>'Section 14 data'!$K$26</f>
        <v>473.81200000000001</v>
      </c>
      <c r="E10" s="205">
        <f>'Section 14 data'!$L$26</f>
        <v>24.89</v>
      </c>
      <c r="F10" s="636">
        <f t="shared" si="0"/>
        <v>476.11099999999999</v>
      </c>
    </row>
    <row r="11" spans="2:6" ht="15" customHeight="1" x14ac:dyDescent="0.2">
      <c r="B11" s="78" t="s">
        <v>345</v>
      </c>
      <c r="C11" s="67">
        <f>'Section 14 data'!$J$27</f>
        <v>0.22600000000000001</v>
      </c>
      <c r="D11" s="85">
        <f>'Section 14 data'!$K$27</f>
        <v>724.14300000000003</v>
      </c>
      <c r="E11" s="205">
        <f>'Section 14 data'!$L$27</f>
        <v>28.48</v>
      </c>
      <c r="F11" s="636">
        <f t="shared" si="0"/>
        <v>724.36900000000003</v>
      </c>
    </row>
    <row r="12" spans="2:6" ht="15" customHeight="1" x14ac:dyDescent="0.2">
      <c r="B12" s="78" t="s">
        <v>346</v>
      </c>
      <c r="C12" s="67">
        <f>'Section 14 data'!$J$28</f>
        <v>0.23599999999999999</v>
      </c>
      <c r="D12" s="85">
        <f>'Section 14 data'!$K$28</f>
        <v>490.79</v>
      </c>
      <c r="E12" s="205">
        <f>'Section 14 data'!$L$28</f>
        <v>31.94</v>
      </c>
      <c r="F12" s="636">
        <f t="shared" si="0"/>
        <v>491.02600000000001</v>
      </c>
    </row>
    <row r="13" spans="2:6" ht="15" customHeight="1" x14ac:dyDescent="0.2">
      <c r="B13" s="78" t="s">
        <v>347</v>
      </c>
      <c r="C13" s="67">
        <f>'Section 14 data'!$J$29</f>
        <v>0.114</v>
      </c>
      <c r="D13" s="85">
        <f>'Section 14 data'!$K$29</f>
        <v>237.48500000000001</v>
      </c>
      <c r="E13" s="205">
        <f>'Section 14 data'!$L$29</f>
        <v>33.86</v>
      </c>
      <c r="F13" s="636">
        <f t="shared" si="0"/>
        <v>237.59900000000002</v>
      </c>
    </row>
    <row r="14" spans="2:6" ht="15" customHeight="1" x14ac:dyDescent="0.2">
      <c r="B14" s="78" t="s">
        <v>348</v>
      </c>
      <c r="C14" s="67">
        <f>'Section 14 data'!$J$30</f>
        <v>0.16700000000000001</v>
      </c>
      <c r="D14" s="85">
        <f>'Section 14 data'!$K$30</f>
        <v>142.40799999999999</v>
      </c>
      <c r="E14" s="205">
        <f>'Section 14 data'!$L$30</f>
        <v>60.01</v>
      </c>
      <c r="F14" s="636">
        <f t="shared" si="0"/>
        <v>142.57499999999999</v>
      </c>
    </row>
    <row r="15" spans="2:6" ht="15" customHeight="1" x14ac:dyDescent="0.2">
      <c r="B15" s="78" t="s">
        <v>349</v>
      </c>
      <c r="C15" s="67">
        <f>'Section 14 data'!$J$31</f>
        <v>1.4999999999999999E-2</v>
      </c>
      <c r="D15" s="85">
        <f>'Section 14 data'!$K$31</f>
        <v>15.84</v>
      </c>
      <c r="E15" s="205">
        <f>'Section 14 data'!$L$31</f>
        <v>98.22</v>
      </c>
      <c r="F15" s="636">
        <f t="shared" si="0"/>
        <v>15.855</v>
      </c>
    </row>
    <row r="16" spans="2:6" ht="15" customHeight="1" x14ac:dyDescent="0.2">
      <c r="B16" s="78" t="s">
        <v>272</v>
      </c>
      <c r="C16" s="67">
        <f>'Section 14 data'!$J$32</f>
        <v>0</v>
      </c>
      <c r="D16" s="85">
        <f>'Section 14 data'!$K$32</f>
        <v>371.80500000000001</v>
      </c>
      <c r="E16" s="205">
        <f>'Section 14 data'!$L$32</f>
        <v>73.650000000000006</v>
      </c>
      <c r="F16" s="636">
        <f t="shared" si="0"/>
        <v>371.80500000000001</v>
      </c>
    </row>
    <row r="17" spans="2:6" ht="15" customHeight="1" x14ac:dyDescent="0.2">
      <c r="B17" s="86" t="s">
        <v>80</v>
      </c>
      <c r="C17" s="87">
        <f>'Section 14 data'!$J$8</f>
        <v>5.0430000000000001</v>
      </c>
      <c r="D17" s="87">
        <f>'Section 14 data'!$K$8</f>
        <v>2614.0210000000002</v>
      </c>
      <c r="E17" s="321">
        <f>'Section 14 data'!$L$8</f>
        <v>16.45</v>
      </c>
      <c r="F17" s="87">
        <f t="shared" si="0"/>
        <v>2619.0640000000003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426</v>
      </c>
      <c r="C3" t="s">
        <v>433</v>
      </c>
    </row>
    <row r="5" spans="2:6" ht="15" customHeight="1" x14ac:dyDescent="0.2">
      <c r="B5" s="851" t="s">
        <v>269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937"/>
      <c r="C6" s="31" t="s">
        <v>273</v>
      </c>
      <c r="D6" s="31" t="s">
        <v>273</v>
      </c>
      <c r="E6" s="84" t="s">
        <v>82</v>
      </c>
      <c r="F6" s="31" t="s">
        <v>273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0"/>
      <c r="F7" s="71"/>
    </row>
    <row r="8" spans="2:6" ht="15" customHeight="1" x14ac:dyDescent="0.2">
      <c r="B8" s="81" t="s">
        <v>336</v>
      </c>
      <c r="C8" s="67">
        <f>'Section 14 data'!$Q$13</f>
        <v>0</v>
      </c>
      <c r="D8" s="641">
        <f>'Section 14 data'!$R$13</f>
        <v>0</v>
      </c>
      <c r="E8" s="646">
        <f>'Section 14 data'!$S$13</f>
        <v>0</v>
      </c>
      <c r="F8" s="636">
        <f>SUM(C8,D8)</f>
        <v>0</v>
      </c>
    </row>
    <row r="9" spans="2:6" ht="15" customHeight="1" x14ac:dyDescent="0.2">
      <c r="B9" s="82" t="s">
        <v>337</v>
      </c>
      <c r="C9" s="67">
        <f>'Section 14 data'!$Q$14</f>
        <v>38.46</v>
      </c>
      <c r="D9" s="641">
        <f>'Section 14 data'!$R$14</f>
        <v>1484.482</v>
      </c>
      <c r="E9" s="646">
        <f>'Section 14 data'!$S$14</f>
        <v>27</v>
      </c>
      <c r="F9" s="636">
        <f t="shared" ref="F9:F15" si="0">SUM(C9,D9)</f>
        <v>1522.942</v>
      </c>
    </row>
    <row r="10" spans="2:6" ht="15" customHeight="1" x14ac:dyDescent="0.2">
      <c r="B10" s="81" t="s">
        <v>338</v>
      </c>
      <c r="C10" s="67">
        <f>'Section 14 data'!$Q$15</f>
        <v>40.220999999999997</v>
      </c>
      <c r="D10" s="641">
        <f>'Section 14 data'!$R$15</f>
        <v>17119.121999999999</v>
      </c>
      <c r="E10" s="646">
        <f>'Section 14 data'!$S$15</f>
        <v>19.363136303092414</v>
      </c>
      <c r="F10" s="636">
        <f t="shared" si="0"/>
        <v>17159.343000000001</v>
      </c>
    </row>
    <row r="11" spans="2:6" ht="15" customHeight="1" x14ac:dyDescent="0.2">
      <c r="B11" s="81" t="s">
        <v>339</v>
      </c>
      <c r="C11" s="67">
        <f>'Section 14 data'!$Q$16</f>
        <v>107.20699999999999</v>
      </c>
      <c r="D11" s="641">
        <f>'Section 14 data'!$R$16</f>
        <v>2417.5590000000002</v>
      </c>
      <c r="E11" s="646">
        <f>'Section 14 data'!$S$16</f>
        <v>22.252852057797266</v>
      </c>
      <c r="F11" s="636">
        <f t="shared" si="0"/>
        <v>2524.7660000000001</v>
      </c>
    </row>
    <row r="12" spans="2:6" ht="15" customHeight="1" x14ac:dyDescent="0.2">
      <c r="B12" s="81" t="s">
        <v>340</v>
      </c>
      <c r="C12" s="67">
        <f>'Section 14 data'!$Q$17</f>
        <v>10.239000000000001</v>
      </c>
      <c r="D12" s="641">
        <f>'Section 14 data'!$R$17</f>
        <v>2446.9769999999999</v>
      </c>
      <c r="E12" s="646">
        <f>'Section 14 data'!$S$17</f>
        <v>45</v>
      </c>
      <c r="F12" s="636">
        <f t="shared" si="0"/>
        <v>2457.2159999999999</v>
      </c>
    </row>
    <row r="13" spans="2:6" ht="15" customHeight="1" x14ac:dyDescent="0.2">
      <c r="B13" s="81" t="s">
        <v>341</v>
      </c>
      <c r="C13" s="67">
        <f>'Section 14 data'!$Q$18</f>
        <v>1.03</v>
      </c>
      <c r="D13" s="641">
        <f>'Section 14 data'!$R$18</f>
        <v>679.57399999999996</v>
      </c>
      <c r="E13" s="646">
        <f>'Section 14 data'!$S$18</f>
        <v>49.66</v>
      </c>
      <c r="F13" s="636">
        <f t="shared" si="0"/>
        <v>680.60399999999993</v>
      </c>
    </row>
    <row r="14" spans="2:6" ht="15" customHeight="1" x14ac:dyDescent="0.2">
      <c r="B14" s="81" t="s">
        <v>270</v>
      </c>
      <c r="C14" s="67">
        <f>'Section 14 data'!$Q$19</f>
        <v>0.55800000000000005</v>
      </c>
      <c r="D14" s="641">
        <f>'Section 14 data'!$R$19</f>
        <v>128.035</v>
      </c>
      <c r="E14" s="646">
        <f>'Section 14 data'!$S$19</f>
        <v>47.56</v>
      </c>
      <c r="F14" s="636">
        <f t="shared" si="0"/>
        <v>128.59299999999999</v>
      </c>
    </row>
    <row r="15" spans="2:6" ht="15" customHeight="1" x14ac:dyDescent="0.2">
      <c r="B15" s="83" t="s">
        <v>80</v>
      </c>
      <c r="C15" s="642">
        <f>'Section 14 data'!$Q$8</f>
        <v>197.715</v>
      </c>
      <c r="D15" s="642">
        <f>'Section 14 data'!$R$8</f>
        <v>24275.75</v>
      </c>
      <c r="E15" s="647">
        <f>'Section 14 data'!$S$8</f>
        <v>15.3</v>
      </c>
      <c r="F15" s="643">
        <f t="shared" si="0"/>
        <v>24473.465</v>
      </c>
    </row>
    <row r="17" spans="4:4" ht="15" customHeight="1" x14ac:dyDescent="0.2">
      <c r="D17" s="553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427</v>
      </c>
      <c r="C3" t="s">
        <v>432</v>
      </c>
    </row>
    <row r="5" spans="2:6" ht="15" customHeight="1" x14ac:dyDescent="0.2">
      <c r="B5" s="854" t="s">
        <v>271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855"/>
      <c r="C6" s="75" t="s">
        <v>274</v>
      </c>
      <c r="D6" s="31" t="s">
        <v>273</v>
      </c>
      <c r="E6" s="9" t="s">
        <v>82</v>
      </c>
      <c r="F6" s="31" t="s">
        <v>273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70"/>
      <c r="F7" s="71"/>
    </row>
    <row r="8" spans="2:6" ht="15" customHeight="1" x14ac:dyDescent="0.2">
      <c r="B8" s="78" t="s">
        <v>342</v>
      </c>
      <c r="C8" s="637">
        <f>'Section 14 data'!$Q$24</f>
        <v>70.894999999999996</v>
      </c>
      <c r="D8" s="638">
        <f>'Section 14 data'!$R$24</f>
        <v>4129.8890000000001</v>
      </c>
      <c r="E8" s="205">
        <f>'Section 14 data'!$S$24</f>
        <v>37.799999999999997</v>
      </c>
      <c r="F8" s="639">
        <f>SUM(C8,D8)</f>
        <v>4200.7840000000006</v>
      </c>
    </row>
    <row r="9" spans="2:6" ht="15" customHeight="1" x14ac:dyDescent="0.2">
      <c r="B9" s="79" t="s">
        <v>343</v>
      </c>
      <c r="C9" s="637">
        <f>'Section 14 data'!$Q$25</f>
        <v>80.444000000000003</v>
      </c>
      <c r="D9" s="638">
        <f>'Section 14 data'!$R$25</f>
        <v>6512.3370000000004</v>
      </c>
      <c r="E9" s="205">
        <f>'Section 14 data'!$S$25</f>
        <v>28.18</v>
      </c>
      <c r="F9" s="639">
        <f t="shared" ref="F9:F17" si="0">SUM(C9,D9)</f>
        <v>6592.7810000000009</v>
      </c>
    </row>
    <row r="10" spans="2:6" ht="15" customHeight="1" x14ac:dyDescent="0.2">
      <c r="B10" s="80" t="s">
        <v>344</v>
      </c>
      <c r="C10" s="637">
        <f>'Section 14 data'!$Q$26</f>
        <v>43.259</v>
      </c>
      <c r="D10" s="638">
        <f>'Section 14 data'!$R$26</f>
        <v>7422.665</v>
      </c>
      <c r="E10" s="205">
        <f>'Section 14 data'!$S$26</f>
        <v>25.54</v>
      </c>
      <c r="F10" s="639">
        <f t="shared" si="0"/>
        <v>7465.924</v>
      </c>
    </row>
    <row r="11" spans="2:6" ht="15" customHeight="1" x14ac:dyDescent="0.2">
      <c r="B11" s="78" t="s">
        <v>345</v>
      </c>
      <c r="C11" s="637">
        <f>'Section 14 data'!$Q$27</f>
        <v>1.9730000000000001</v>
      </c>
      <c r="D11" s="638">
        <f>'Section 14 data'!$R$27</f>
        <v>4276.2190000000001</v>
      </c>
      <c r="E11" s="205">
        <f>'Section 14 data'!$S$27</f>
        <v>29</v>
      </c>
      <c r="F11" s="639">
        <f t="shared" si="0"/>
        <v>4278.192</v>
      </c>
    </row>
    <row r="12" spans="2:6" ht="15" customHeight="1" x14ac:dyDescent="0.2">
      <c r="B12" s="78" t="s">
        <v>346</v>
      </c>
      <c r="C12" s="637">
        <f>'Section 14 data'!$Q$28</f>
        <v>0.81699999999999995</v>
      </c>
      <c r="D12" s="638">
        <f>'Section 14 data'!$R$28</f>
        <v>1501.3679999999999</v>
      </c>
      <c r="E12" s="205">
        <f>'Section 14 data'!$S$28</f>
        <v>34.909999999999997</v>
      </c>
      <c r="F12" s="639">
        <f t="shared" si="0"/>
        <v>1502.1849999999999</v>
      </c>
    </row>
    <row r="13" spans="2:6" ht="15" customHeight="1" x14ac:dyDescent="0.2">
      <c r="B13" s="78" t="s">
        <v>347</v>
      </c>
      <c r="C13" s="637">
        <f>'Section 14 data'!$Q$29</f>
        <v>0.128</v>
      </c>
      <c r="D13" s="638">
        <f>'Section 14 data'!$R$29</f>
        <v>313.01799999999997</v>
      </c>
      <c r="E13" s="205">
        <f>'Section 14 data'!$S$29</f>
        <v>34.29</v>
      </c>
      <c r="F13" s="639">
        <f t="shared" si="0"/>
        <v>313.14599999999996</v>
      </c>
    </row>
    <row r="14" spans="2:6" ht="15" customHeight="1" x14ac:dyDescent="0.2">
      <c r="B14" s="78" t="s">
        <v>348</v>
      </c>
      <c r="C14" s="637">
        <f>'Section 14 data'!$Q$30</f>
        <v>0.189</v>
      </c>
      <c r="D14" s="638">
        <f>'Section 14 data'!$R$30</f>
        <v>66.977999999999994</v>
      </c>
      <c r="E14" s="205">
        <f>'Section 14 data'!$S$30</f>
        <v>57.04</v>
      </c>
      <c r="F14" s="639">
        <f t="shared" si="0"/>
        <v>67.166999999999987</v>
      </c>
    </row>
    <row r="15" spans="2:6" ht="15" customHeight="1" x14ac:dyDescent="0.2">
      <c r="B15" s="78" t="s">
        <v>349</v>
      </c>
      <c r="C15" s="637">
        <f>'Section 14 data'!$Q$31</f>
        <v>0.01</v>
      </c>
      <c r="D15" s="638">
        <f>'Section 14 data'!$R$31</f>
        <v>7.49</v>
      </c>
      <c r="E15" s="205">
        <f>'Section 14 data'!$S$31</f>
        <v>98.22</v>
      </c>
      <c r="F15" s="639">
        <f t="shared" si="0"/>
        <v>7.5</v>
      </c>
    </row>
    <row r="16" spans="2:6" ht="15" customHeight="1" x14ac:dyDescent="0.2">
      <c r="B16" s="78" t="s">
        <v>272</v>
      </c>
      <c r="C16" s="637">
        <f>'Section 14 data'!$Q$32</f>
        <v>0</v>
      </c>
      <c r="D16" s="638">
        <f>'Section 14 data'!$R$32</f>
        <v>45.784999999999997</v>
      </c>
      <c r="E16" s="205">
        <f>'Section 14 data'!$S$32</f>
        <v>73.650000000000006</v>
      </c>
      <c r="F16" s="639">
        <f t="shared" si="0"/>
        <v>45.784999999999997</v>
      </c>
    </row>
    <row r="17" spans="2:6" ht="15" customHeight="1" x14ac:dyDescent="0.2">
      <c r="B17" s="72" t="s">
        <v>80</v>
      </c>
      <c r="C17" s="87">
        <f>'Section 14 data'!$Q$8</f>
        <v>197.715</v>
      </c>
      <c r="D17" s="87">
        <f>'Section 14 data'!$R$8</f>
        <v>24275.75</v>
      </c>
      <c r="E17" s="321">
        <f>'Section 14 data'!$S$8</f>
        <v>15.3</v>
      </c>
      <c r="F17" s="87">
        <f t="shared" si="0"/>
        <v>24473.465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428</v>
      </c>
      <c r="C3" t="s">
        <v>418</v>
      </c>
    </row>
    <row r="5" spans="2:12" ht="15" customHeight="1" x14ac:dyDescent="0.2">
      <c r="B5" s="858" t="s">
        <v>378</v>
      </c>
      <c r="C5" s="926" t="s">
        <v>392</v>
      </c>
      <c r="D5" s="926"/>
      <c r="E5" s="926"/>
      <c r="F5" s="918"/>
      <c r="H5" s="858" t="s">
        <v>378</v>
      </c>
      <c r="I5" s="803" t="s">
        <v>276</v>
      </c>
      <c r="J5" s="877"/>
      <c r="K5" s="877"/>
      <c r="L5" s="802"/>
    </row>
    <row r="6" spans="2:12" ht="60" customHeight="1" x14ac:dyDescent="0.2">
      <c r="B6" s="938"/>
      <c r="C6" s="13" t="s">
        <v>78</v>
      </c>
      <c r="D6" s="939" t="s">
        <v>79</v>
      </c>
      <c r="E6" s="939"/>
      <c r="F6" s="30" t="s">
        <v>277</v>
      </c>
      <c r="H6" s="938"/>
      <c r="I6" s="33" t="s">
        <v>278</v>
      </c>
      <c r="J6" s="34" t="s">
        <v>279</v>
      </c>
      <c r="K6" s="34" t="s">
        <v>393</v>
      </c>
      <c r="L6" s="35" t="s">
        <v>394</v>
      </c>
    </row>
    <row r="7" spans="2:12" ht="30" customHeight="1" x14ac:dyDescent="0.2">
      <c r="B7" s="938"/>
      <c r="C7" s="31" t="s">
        <v>81</v>
      </c>
      <c r="D7" s="31" t="s">
        <v>81</v>
      </c>
      <c r="E7" s="12" t="s">
        <v>82</v>
      </c>
      <c r="F7" s="32" t="s">
        <v>81</v>
      </c>
      <c r="H7" s="938"/>
      <c r="I7" s="306" t="s">
        <v>81</v>
      </c>
      <c r="J7" s="36" t="s">
        <v>81</v>
      </c>
      <c r="K7" s="307" t="s">
        <v>282</v>
      </c>
      <c r="L7" s="27" t="s">
        <v>282</v>
      </c>
    </row>
    <row r="8" spans="2:12" ht="15" customHeight="1" x14ac:dyDescent="0.2">
      <c r="B8" s="193"/>
      <c r="C8" s="50"/>
      <c r="D8" s="50"/>
      <c r="E8" s="51"/>
      <c r="F8" s="52"/>
      <c r="G8" s="25"/>
      <c r="H8" s="193"/>
      <c r="I8" s="53"/>
      <c r="J8" s="54"/>
      <c r="K8" s="55"/>
      <c r="L8" s="56"/>
    </row>
    <row r="9" spans="2:12" ht="15" customHeight="1" x14ac:dyDescent="0.2">
      <c r="B9" s="28" t="str">
        <f>Index!$B$4</f>
        <v>Kent South London and East Sussex</v>
      </c>
      <c r="C9" s="57">
        <f>'Section 14 data'!C8</f>
        <v>8.2849999999999993E-2</v>
      </c>
      <c r="D9" s="57">
        <f>'Section 14 data'!D8</f>
        <v>12.42032</v>
      </c>
      <c r="E9" s="58">
        <f>'Section 14 data'!$E$8</f>
        <v>12.35</v>
      </c>
      <c r="F9" s="76">
        <f>SUM(C9,D9)</f>
        <v>12.503170000000001</v>
      </c>
      <c r="G9" s="25"/>
      <c r="H9" s="28" t="str">
        <f>Index!$B$4</f>
        <v>Kent South London and East Sussex</v>
      </c>
      <c r="I9" s="59">
        <f>'Section 14 data'!$G$7</f>
        <v>86.336109999999991</v>
      </c>
      <c r="J9" s="60">
        <f>'Section 14 data'!$G$5</f>
        <v>96.604010000000002</v>
      </c>
      <c r="K9" s="43">
        <f>IF(I9=0,0,100*F9/I9)</f>
        <v>14.48197052195194</v>
      </c>
      <c r="L9" s="61">
        <f>IF(J9=0,0,100*F9/J9)</f>
        <v>12.942702896080608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429</v>
      </c>
      <c r="C3" t="s">
        <v>419</v>
      </c>
    </row>
    <row r="5" spans="2:12" ht="15" customHeight="1" x14ac:dyDescent="0.2">
      <c r="B5" s="858" t="s">
        <v>378</v>
      </c>
      <c r="C5" s="926" t="s">
        <v>395</v>
      </c>
      <c r="D5" s="926"/>
      <c r="E5" s="926"/>
      <c r="F5" s="918"/>
      <c r="G5" s="25"/>
      <c r="H5" s="858" t="s">
        <v>378</v>
      </c>
      <c r="I5" s="803" t="s">
        <v>284</v>
      </c>
      <c r="J5" s="877"/>
      <c r="K5" s="877"/>
      <c r="L5" s="802"/>
    </row>
    <row r="6" spans="2:12" ht="60" customHeight="1" x14ac:dyDescent="0.2">
      <c r="B6" s="940"/>
      <c r="C6" s="13" t="s">
        <v>78</v>
      </c>
      <c r="D6" s="939" t="s">
        <v>79</v>
      </c>
      <c r="E6" s="939"/>
      <c r="F6" s="30" t="s">
        <v>277</v>
      </c>
      <c r="G6" s="25"/>
      <c r="H6" s="940"/>
      <c r="I6" s="33" t="s">
        <v>278</v>
      </c>
      <c r="J6" s="34" t="s">
        <v>279</v>
      </c>
      <c r="K6" s="34" t="s">
        <v>393</v>
      </c>
      <c r="L6" s="35" t="s">
        <v>394</v>
      </c>
    </row>
    <row r="7" spans="2:12" ht="30" customHeight="1" x14ac:dyDescent="0.2">
      <c r="B7" s="940"/>
      <c r="C7" s="31" t="s">
        <v>327</v>
      </c>
      <c r="D7" s="31" t="s">
        <v>327</v>
      </c>
      <c r="E7" s="12" t="s">
        <v>82</v>
      </c>
      <c r="F7" s="32" t="s">
        <v>327</v>
      </c>
      <c r="G7" s="25"/>
      <c r="H7" s="940"/>
      <c r="I7" s="306" t="s">
        <v>327</v>
      </c>
      <c r="J7" s="36" t="s">
        <v>327</v>
      </c>
      <c r="K7" s="307" t="s">
        <v>282</v>
      </c>
      <c r="L7" s="27" t="s">
        <v>282</v>
      </c>
    </row>
    <row r="8" spans="2:12" ht="15" customHeight="1" x14ac:dyDescent="0.2">
      <c r="B8" s="193"/>
      <c r="C8" s="63"/>
      <c r="D8" s="63"/>
      <c r="E8" s="51"/>
      <c r="F8" s="64"/>
      <c r="G8" s="25"/>
      <c r="H8" s="193"/>
      <c r="I8" s="65"/>
      <c r="J8" s="66"/>
      <c r="K8" s="55"/>
      <c r="L8" s="56"/>
    </row>
    <row r="9" spans="2:12" ht="15" customHeight="1" x14ac:dyDescent="0.2">
      <c r="B9" s="28" t="str">
        <f>Index!$B$4</f>
        <v>Kent South London and East Sussex</v>
      </c>
      <c r="C9" s="67">
        <f>'Section 14 data'!$J$8</f>
        <v>5.0430000000000001</v>
      </c>
      <c r="D9" s="67">
        <f>'Section 14 data'!$K$8</f>
        <v>2614.0210000000002</v>
      </c>
      <c r="E9" s="58">
        <f>'Section 14 data'!$L$8</f>
        <v>16.45</v>
      </c>
      <c r="F9" s="77">
        <f>SUM(C9,D9)</f>
        <v>2619.0640000000003</v>
      </c>
      <c r="G9" s="25"/>
      <c r="H9" s="28" t="str">
        <f>Index!$B$4</f>
        <v>Kent South London and East Sussex</v>
      </c>
      <c r="I9" s="68">
        <f>'Section 14 data'!$N$7</f>
        <v>17221.775000000001</v>
      </c>
      <c r="J9" s="43">
        <f>'Section 14 data'!$N$5</f>
        <v>20587.675000000003</v>
      </c>
      <c r="K9" s="43">
        <f>IF(I9=0,0,100*F9/I9)</f>
        <v>15.207863300966364</v>
      </c>
      <c r="L9" s="61">
        <f>IF(J9=0,0,100*F9/J9)</f>
        <v>12.721514206922345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397</v>
      </c>
      <c r="C3" t="s">
        <v>420</v>
      </c>
    </row>
    <row r="5" spans="2:12" ht="15" customHeight="1" x14ac:dyDescent="0.2">
      <c r="B5" s="858" t="s">
        <v>382</v>
      </c>
      <c r="C5" s="926" t="s">
        <v>396</v>
      </c>
      <c r="D5" s="926"/>
      <c r="E5" s="926"/>
      <c r="F5" s="918"/>
      <c r="G5" s="25"/>
      <c r="H5" s="858" t="s">
        <v>382</v>
      </c>
      <c r="I5" s="803" t="s">
        <v>286</v>
      </c>
      <c r="J5" s="877"/>
      <c r="K5" s="877"/>
      <c r="L5" s="802"/>
    </row>
    <row r="6" spans="2:12" ht="60" customHeight="1" x14ac:dyDescent="0.2">
      <c r="B6" s="940"/>
      <c r="C6" s="13" t="s">
        <v>78</v>
      </c>
      <c r="D6" s="939" t="s">
        <v>79</v>
      </c>
      <c r="E6" s="939"/>
      <c r="F6" s="30" t="s">
        <v>277</v>
      </c>
      <c r="G6" s="25"/>
      <c r="H6" s="940"/>
      <c r="I6" s="33" t="s">
        <v>278</v>
      </c>
      <c r="J6" s="34" t="s">
        <v>279</v>
      </c>
      <c r="K6" s="34" t="s">
        <v>393</v>
      </c>
      <c r="L6" s="35" t="s">
        <v>394</v>
      </c>
    </row>
    <row r="7" spans="2:12" ht="45" customHeight="1" x14ac:dyDescent="0.2">
      <c r="B7" s="940"/>
      <c r="C7" s="31" t="s">
        <v>273</v>
      </c>
      <c r="D7" s="31" t="s">
        <v>273</v>
      </c>
      <c r="E7" s="12" t="s">
        <v>82</v>
      </c>
      <c r="F7" s="32" t="s">
        <v>273</v>
      </c>
      <c r="G7" s="25"/>
      <c r="H7" s="940"/>
      <c r="I7" s="306" t="s">
        <v>273</v>
      </c>
      <c r="J7" s="36" t="s">
        <v>273</v>
      </c>
      <c r="K7" s="307" t="s">
        <v>282</v>
      </c>
      <c r="L7" s="27" t="s">
        <v>282</v>
      </c>
    </row>
    <row r="8" spans="2:12" ht="15" customHeight="1" x14ac:dyDescent="0.2">
      <c r="B8" s="193"/>
      <c r="C8" s="50"/>
      <c r="D8" s="50"/>
      <c r="E8" s="51"/>
      <c r="F8" s="52"/>
      <c r="G8" s="25"/>
      <c r="H8" s="193"/>
      <c r="I8" s="53"/>
      <c r="J8" s="54"/>
      <c r="K8" s="55"/>
      <c r="L8" s="56"/>
    </row>
    <row r="9" spans="2:12" ht="15" customHeight="1" x14ac:dyDescent="0.2">
      <c r="B9" s="28" t="str">
        <f>Index!$B$4</f>
        <v>Kent South London and East Sussex</v>
      </c>
      <c r="C9" s="67">
        <f>'Section 14 data'!$Q$8</f>
        <v>197.715</v>
      </c>
      <c r="D9" s="67">
        <f>'Section 14 data'!$R$8</f>
        <v>24275.75</v>
      </c>
      <c r="E9" s="774">
        <f>'Section 14 data'!$S$8</f>
        <v>15.3</v>
      </c>
      <c r="F9" s="792">
        <f>SUM(C9,D9)</f>
        <v>24473.465</v>
      </c>
      <c r="G9" s="655"/>
      <c r="H9" s="656" t="str">
        <f>Index!$B$4</f>
        <v>Kent South London and East Sussex</v>
      </c>
      <c r="I9" s="68">
        <f>'Section 14 data'!$U$7</f>
        <v>125248.374</v>
      </c>
      <c r="J9" s="43">
        <f>'Section 14 data'!$U$5</f>
        <v>134691.53</v>
      </c>
      <c r="K9" s="657">
        <f>IF(I9=0,0,100*F9/I9)</f>
        <v>19.539946283055141</v>
      </c>
      <c r="L9" s="658">
        <f>IF(J9=0,0,100*F9/J9)</f>
        <v>18.170010393378114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644</v>
      </c>
      <c r="C3" t="s">
        <v>620</v>
      </c>
    </row>
    <row r="5" spans="2:6" ht="15" customHeight="1" x14ac:dyDescent="0.2">
      <c r="B5" s="932" t="s">
        <v>269</v>
      </c>
      <c r="C5" s="88" t="s">
        <v>78</v>
      </c>
      <c r="D5" s="934" t="s">
        <v>79</v>
      </c>
      <c r="E5" s="934"/>
      <c r="F5" s="89" t="s">
        <v>80</v>
      </c>
    </row>
    <row r="6" spans="2:6" ht="30" customHeight="1" x14ac:dyDescent="0.2">
      <c r="B6" s="93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4" t="str">
        <f>Index!$B$4</f>
        <v>Kent South London and East Sussex</v>
      </c>
      <c r="C7" s="91"/>
      <c r="D7" s="91"/>
      <c r="E7" s="18"/>
      <c r="F7" s="92"/>
    </row>
    <row r="8" spans="2:6" ht="15" customHeight="1" x14ac:dyDescent="0.2">
      <c r="B8" s="99" t="s">
        <v>336</v>
      </c>
      <c r="C8" s="652">
        <f>'Section 15 data'!$C$13</f>
        <v>8.0299999999999989E-3</v>
      </c>
      <c r="D8" s="653">
        <f>'Section 15 data'!$D$13</f>
        <v>3.1099999999999999E-3</v>
      </c>
      <c r="E8" s="205">
        <f>'Section 15 data'!$E$13</f>
        <v>100.84</v>
      </c>
      <c r="F8" s="654">
        <f>SUM(C8,D8)</f>
        <v>1.1139999999999999E-2</v>
      </c>
    </row>
    <row r="9" spans="2:6" ht="15" customHeight="1" x14ac:dyDescent="0.2">
      <c r="B9" s="100" t="s">
        <v>337</v>
      </c>
      <c r="C9" s="652">
        <f>'Section 15 data'!$C$14</f>
        <v>3.27E-2</v>
      </c>
      <c r="D9" s="653">
        <f>'Section 15 data'!$D$14</f>
        <v>0</v>
      </c>
      <c r="E9" s="205">
        <f>'Section 15 data'!$E$14</f>
        <v>0</v>
      </c>
      <c r="F9" s="654">
        <f t="shared" ref="F9:F15" si="0">SUM(C9,D9)</f>
        <v>3.27E-2</v>
      </c>
    </row>
    <row r="10" spans="2:6" ht="15" customHeight="1" x14ac:dyDescent="0.2">
      <c r="B10" s="99" t="s">
        <v>338</v>
      </c>
      <c r="C10" s="652">
        <f>'Section 15 data'!$C$15</f>
        <v>3.1700000000000006E-2</v>
      </c>
      <c r="D10" s="653">
        <f>'Section 15 data'!$D$15</f>
        <v>0.56098999999999999</v>
      </c>
      <c r="E10" s="205">
        <f>'Section 15 data'!$E$15</f>
        <v>37.953527359583425</v>
      </c>
      <c r="F10" s="654">
        <f t="shared" si="0"/>
        <v>0.59268999999999994</v>
      </c>
    </row>
    <row r="11" spans="2:6" ht="15" customHeight="1" x14ac:dyDescent="0.2">
      <c r="B11" s="99" t="s">
        <v>339</v>
      </c>
      <c r="C11" s="652">
        <f>'Section 15 data'!$C$16</f>
        <v>5.9369999999999999E-2</v>
      </c>
      <c r="D11" s="653">
        <f>'Section 15 data'!$D$16</f>
        <v>0.57872999999999997</v>
      </c>
      <c r="E11" s="205">
        <f>'Section 15 data'!$E$16</f>
        <v>41.999004774586211</v>
      </c>
      <c r="F11" s="654">
        <f t="shared" si="0"/>
        <v>0.6381</v>
      </c>
    </row>
    <row r="12" spans="2:6" ht="15" customHeight="1" x14ac:dyDescent="0.2">
      <c r="B12" s="99" t="s">
        <v>340</v>
      </c>
      <c r="C12" s="652">
        <f>'Section 15 data'!$C$17</f>
        <v>1.1460000000000001E-2</v>
      </c>
      <c r="D12" s="653">
        <f>'Section 15 data'!$D$17</f>
        <v>0.16494</v>
      </c>
      <c r="E12" s="205">
        <f>'Section 15 data'!$E$17</f>
        <v>55.11</v>
      </c>
      <c r="F12" s="654">
        <f t="shared" si="0"/>
        <v>0.1764</v>
      </c>
    </row>
    <row r="13" spans="2:6" ht="15" customHeight="1" x14ac:dyDescent="0.2">
      <c r="B13" s="99" t="s">
        <v>341</v>
      </c>
      <c r="C13" s="652">
        <f>'Section 15 data'!$C$18</f>
        <v>3.0400000000000002E-3</v>
      </c>
      <c r="D13" s="653">
        <f>'Section 15 data'!$D$18</f>
        <v>0</v>
      </c>
      <c r="E13" s="205">
        <f>'Section 15 data'!$E$18</f>
        <v>0</v>
      </c>
      <c r="F13" s="654">
        <f t="shared" si="0"/>
        <v>3.0400000000000002E-3</v>
      </c>
    </row>
    <row r="14" spans="2:6" ht="15" customHeight="1" x14ac:dyDescent="0.2">
      <c r="B14" s="99" t="s">
        <v>270</v>
      </c>
      <c r="C14" s="652">
        <f>'Section 15 data'!$C$19</f>
        <v>0</v>
      </c>
      <c r="D14" s="653">
        <f>'Section 15 data'!$D$19</f>
        <v>0</v>
      </c>
      <c r="E14" s="205">
        <f>'Section 15 data'!$E$19</f>
        <v>0</v>
      </c>
      <c r="F14" s="654">
        <f t="shared" si="0"/>
        <v>0</v>
      </c>
    </row>
    <row r="15" spans="2:6" ht="15" customHeight="1" x14ac:dyDescent="0.2">
      <c r="B15" s="101" t="s">
        <v>80</v>
      </c>
      <c r="C15" s="102">
        <f>'Section 15 data'!$C$8</f>
        <v>0.14629</v>
      </c>
      <c r="D15" s="102">
        <f>'Section 15 data'!$D$8</f>
        <v>1.3077699999999999</v>
      </c>
      <c r="E15" s="321">
        <f>'Section 15 data'!$E$8</f>
        <v>25.38</v>
      </c>
      <c r="F15" s="102">
        <f t="shared" si="0"/>
        <v>1.4540599999999999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ColWidth="9"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17" t="s">
        <v>639</v>
      </c>
      <c r="C3" s="818"/>
      <c r="D3" s="818"/>
      <c r="E3" s="818"/>
      <c r="F3" s="818"/>
      <c r="G3" s="818"/>
      <c r="I3" s="817" t="s">
        <v>641</v>
      </c>
      <c r="J3" s="818"/>
      <c r="K3" s="818"/>
      <c r="L3" s="818"/>
      <c r="M3" s="818"/>
      <c r="N3" s="818"/>
      <c r="P3" s="817" t="s">
        <v>640</v>
      </c>
      <c r="Q3" s="818"/>
      <c r="R3" s="818"/>
      <c r="S3" s="818"/>
      <c r="T3" s="818"/>
      <c r="U3" s="818"/>
    </row>
    <row r="4" spans="2:21" ht="13.5" thickBot="1" x14ac:dyDescent="0.25">
      <c r="B4" s="444"/>
      <c r="C4" s="444" t="s">
        <v>78</v>
      </c>
      <c r="D4" s="444" t="s">
        <v>310</v>
      </c>
      <c r="E4" s="464" t="s">
        <v>82</v>
      </c>
      <c r="F4" s="444" t="s">
        <v>311</v>
      </c>
      <c r="G4" s="444" t="s">
        <v>489</v>
      </c>
      <c r="I4" s="444"/>
      <c r="J4" s="444" t="s">
        <v>78</v>
      </c>
      <c r="K4" s="444" t="s">
        <v>310</v>
      </c>
      <c r="L4" s="464" t="s">
        <v>82</v>
      </c>
      <c r="M4" s="444" t="s">
        <v>311</v>
      </c>
      <c r="N4" s="444" t="s">
        <v>489</v>
      </c>
      <c r="P4" s="444"/>
      <c r="Q4" s="444" t="s">
        <v>78</v>
      </c>
      <c r="R4" s="444" t="s">
        <v>310</v>
      </c>
      <c r="S4" s="464" t="s">
        <v>82</v>
      </c>
      <c r="T4" s="444" t="s">
        <v>311</v>
      </c>
      <c r="U4" s="444" t="s">
        <v>489</v>
      </c>
    </row>
    <row r="5" spans="2:21" x14ac:dyDescent="0.2">
      <c r="B5" s="347" t="s">
        <v>106</v>
      </c>
      <c r="C5" s="348">
        <v>5.3738100000000006</v>
      </c>
      <c r="D5" s="348">
        <v>91.230199999999996</v>
      </c>
      <c r="E5" s="465">
        <v>2.84</v>
      </c>
      <c r="F5" s="468">
        <f>D5*E5/100</f>
        <v>2.5909376799999997</v>
      </c>
      <c r="G5" s="469">
        <f>C5+D5</f>
        <v>96.604010000000002</v>
      </c>
      <c r="I5" s="347" t="s">
        <v>106</v>
      </c>
      <c r="J5" s="348">
        <v>894.36300000000006</v>
      </c>
      <c r="K5" s="348">
        <v>19693.312000000002</v>
      </c>
      <c r="L5" s="465">
        <v>4.33</v>
      </c>
      <c r="M5" s="468">
        <f>K5*L5/100</f>
        <v>852.72040960000015</v>
      </c>
      <c r="N5" s="469">
        <f>J5+K5</f>
        <v>20587.675000000003</v>
      </c>
      <c r="P5" s="347" t="s">
        <v>106</v>
      </c>
      <c r="Q5" s="348">
        <v>6501.2479999999996</v>
      </c>
      <c r="R5" s="348">
        <v>128190.28200000001</v>
      </c>
      <c r="S5" s="465">
        <v>4.63</v>
      </c>
      <c r="T5" s="468">
        <f>R5*S5/100</f>
        <v>5935.2100565999999</v>
      </c>
      <c r="U5" s="469">
        <f>Q5+R5</f>
        <v>134691.53</v>
      </c>
    </row>
    <row r="6" spans="2:21" x14ac:dyDescent="0.2">
      <c r="B6" s="349" t="s">
        <v>92</v>
      </c>
      <c r="C6" s="346">
        <v>2.5344600000000002</v>
      </c>
      <c r="D6" s="346">
        <v>7.7100400000000002</v>
      </c>
      <c r="E6" s="466">
        <v>8.5500000000000007</v>
      </c>
      <c r="F6" s="470">
        <f>D6*E6/100</f>
        <v>0.65920842000000013</v>
      </c>
      <c r="G6" s="471">
        <f>C6+D6</f>
        <v>10.2445</v>
      </c>
      <c r="I6" s="349" t="s">
        <v>92</v>
      </c>
      <c r="J6" s="346">
        <v>536.35400000000004</v>
      </c>
      <c r="K6" s="346">
        <v>2822.6860000000001</v>
      </c>
      <c r="L6" s="466">
        <v>10.39</v>
      </c>
      <c r="M6" s="470">
        <f>K6*L6/100</f>
        <v>293.27707540000006</v>
      </c>
      <c r="N6" s="471">
        <f>J6+K6</f>
        <v>3359.04</v>
      </c>
      <c r="P6" s="349" t="s">
        <v>92</v>
      </c>
      <c r="Q6" s="346">
        <v>2597.6170000000002</v>
      </c>
      <c r="R6" s="346">
        <v>6826.3419999999996</v>
      </c>
      <c r="S6" s="466">
        <v>10.94</v>
      </c>
      <c r="T6" s="470">
        <f>R6*S6/100</f>
        <v>746.80181479999999</v>
      </c>
      <c r="U6" s="471">
        <f>Q6+R6</f>
        <v>9423.9589999999989</v>
      </c>
    </row>
    <row r="7" spans="2:21" x14ac:dyDescent="0.2">
      <c r="B7" s="350" t="s">
        <v>105</v>
      </c>
      <c r="C7" s="346">
        <v>2.83935</v>
      </c>
      <c r="D7" s="346">
        <v>83.496759999999995</v>
      </c>
      <c r="E7" s="466">
        <v>3.14</v>
      </c>
      <c r="F7" s="470">
        <f>D7*E7/100</f>
        <v>2.6217982639999997</v>
      </c>
      <c r="G7" s="471">
        <f>C7+D7</f>
        <v>86.336109999999991</v>
      </c>
      <c r="I7" s="350" t="s">
        <v>105</v>
      </c>
      <c r="J7" s="346">
        <v>358.00900000000001</v>
      </c>
      <c r="K7" s="346">
        <v>16863.766</v>
      </c>
      <c r="L7" s="466">
        <v>4.92</v>
      </c>
      <c r="M7" s="470">
        <f>K7*L7/100</f>
        <v>829.69728720000001</v>
      </c>
      <c r="N7" s="471">
        <f>J7+K7</f>
        <v>17221.775000000001</v>
      </c>
      <c r="P7" s="350" t="s">
        <v>105</v>
      </c>
      <c r="Q7" s="346">
        <v>3903.6309999999999</v>
      </c>
      <c r="R7" s="346">
        <v>121344.743</v>
      </c>
      <c r="S7" s="466">
        <v>4.88</v>
      </c>
      <c r="T7" s="470">
        <f>R7*S7/100</f>
        <v>5921.6234583999994</v>
      </c>
      <c r="U7" s="471">
        <f>Q7+R7</f>
        <v>125248.374</v>
      </c>
    </row>
    <row r="8" spans="2:21" ht="13.5" thickBot="1" x14ac:dyDescent="0.25">
      <c r="B8" s="351" t="s">
        <v>94</v>
      </c>
      <c r="C8" s="352">
        <v>0.45163999999999999</v>
      </c>
      <c r="D8" s="352">
        <v>16.569330000000001</v>
      </c>
      <c r="E8" s="467">
        <v>8.3800000000000008</v>
      </c>
      <c r="F8" s="472">
        <f>D8*E8/100</f>
        <v>1.388509854</v>
      </c>
      <c r="G8" s="473">
        <f>C8+D8</f>
        <v>17.020970000000002</v>
      </c>
      <c r="I8" s="351" t="s">
        <v>94</v>
      </c>
      <c r="J8" s="352">
        <v>70.594999999999999</v>
      </c>
      <c r="K8" s="352">
        <v>5688.6120000000001</v>
      </c>
      <c r="L8" s="467">
        <v>10.130000000000001</v>
      </c>
      <c r="M8" s="472">
        <f>K8*L8/100</f>
        <v>576.25639560000002</v>
      </c>
      <c r="N8" s="473">
        <f>J8+K8</f>
        <v>5759.2070000000003</v>
      </c>
      <c r="P8" s="351" t="s">
        <v>94</v>
      </c>
      <c r="Q8" s="352">
        <v>647.80100000000004</v>
      </c>
      <c r="R8" s="352">
        <v>9747.1540000000005</v>
      </c>
      <c r="S8" s="467">
        <v>10.18</v>
      </c>
      <c r="T8" s="472">
        <f>R8*S8/100</f>
        <v>992.26027720000002</v>
      </c>
      <c r="U8" s="473">
        <f>Q8+R8</f>
        <v>10394.955</v>
      </c>
    </row>
    <row r="11" spans="2:21" ht="38.25" customHeight="1" x14ac:dyDescent="0.2">
      <c r="B11" s="817" t="s">
        <v>656</v>
      </c>
      <c r="C11" s="818"/>
      <c r="D11" s="818"/>
      <c r="E11" s="818"/>
      <c r="F11" s="818"/>
      <c r="G11" s="818"/>
      <c r="I11" s="817" t="s">
        <v>657</v>
      </c>
      <c r="J11" s="818"/>
      <c r="K11" s="818"/>
      <c r="L11" s="818"/>
      <c r="M11" s="818"/>
      <c r="N11" s="818"/>
      <c r="P11" s="817" t="s">
        <v>658</v>
      </c>
      <c r="Q11" s="818"/>
      <c r="R11" s="818"/>
      <c r="S11" s="818"/>
      <c r="T11" s="818"/>
      <c r="U11" s="818"/>
    </row>
    <row r="12" spans="2:21" ht="13.5" thickBot="1" x14ac:dyDescent="0.25">
      <c r="B12" s="444"/>
      <c r="C12" s="444" t="s">
        <v>78</v>
      </c>
      <c r="D12" s="444" t="s">
        <v>310</v>
      </c>
      <c r="E12" s="464" t="s">
        <v>82</v>
      </c>
      <c r="F12" s="444" t="s">
        <v>311</v>
      </c>
      <c r="G12" s="444" t="s">
        <v>489</v>
      </c>
      <c r="I12" s="444"/>
      <c r="J12" s="444" t="s">
        <v>78</v>
      </c>
      <c r="K12" s="444" t="s">
        <v>310</v>
      </c>
      <c r="L12" s="464" t="s">
        <v>82</v>
      </c>
      <c r="M12" s="444" t="s">
        <v>311</v>
      </c>
      <c r="N12" s="444" t="s">
        <v>489</v>
      </c>
      <c r="P12" s="444"/>
      <c r="Q12" s="444" t="s">
        <v>78</v>
      </c>
      <c r="R12" s="444" t="s">
        <v>310</v>
      </c>
      <c r="S12" s="464" t="s">
        <v>82</v>
      </c>
      <c r="T12" s="444" t="s">
        <v>311</v>
      </c>
      <c r="U12" s="444" t="s">
        <v>489</v>
      </c>
    </row>
    <row r="13" spans="2:21" x14ac:dyDescent="0.2">
      <c r="B13" s="347" t="s">
        <v>119</v>
      </c>
      <c r="C13" s="348">
        <v>2.164E-2</v>
      </c>
      <c r="D13" s="348">
        <v>0.14843000000000001</v>
      </c>
      <c r="E13" s="465">
        <v>56.57</v>
      </c>
      <c r="F13" s="468">
        <f t="shared" ref="F13:F19" si="0">D13*E13/100</f>
        <v>8.3966851000000009E-2</v>
      </c>
      <c r="G13" s="469">
        <f t="shared" ref="G13:G19" si="1">C13+D13</f>
        <v>0.17007</v>
      </c>
      <c r="I13" s="347" t="s">
        <v>119</v>
      </c>
      <c r="J13" s="348">
        <v>0</v>
      </c>
      <c r="K13" s="348">
        <v>0</v>
      </c>
      <c r="L13" s="465">
        <v>0</v>
      </c>
      <c r="M13" s="468">
        <f t="shared" ref="M13:M19" si="2">K13*L13/100</f>
        <v>0</v>
      </c>
      <c r="N13" s="469">
        <f t="shared" ref="N13:N19" si="3">J13+K13</f>
        <v>0</v>
      </c>
      <c r="P13" s="347" t="s">
        <v>119</v>
      </c>
      <c r="Q13" s="348">
        <v>0</v>
      </c>
      <c r="R13" s="348">
        <v>0</v>
      </c>
      <c r="S13" s="465">
        <v>0</v>
      </c>
      <c r="T13" s="468">
        <f t="shared" ref="T13:T19" si="4">R13*S13/100</f>
        <v>0</v>
      </c>
      <c r="U13" s="469">
        <f t="shared" ref="U13:U19" si="5">Q13+R13</f>
        <v>0</v>
      </c>
    </row>
    <row r="14" spans="2:21" x14ac:dyDescent="0.2">
      <c r="B14" s="349" t="s">
        <v>120</v>
      </c>
      <c r="C14" s="346">
        <v>2.231E-2</v>
      </c>
      <c r="D14" s="346">
        <v>1.1041500000000002</v>
      </c>
      <c r="E14" s="466">
        <v>33.71</v>
      </c>
      <c r="F14" s="470">
        <f t="shared" si="0"/>
        <v>0.37220896500000011</v>
      </c>
      <c r="G14" s="471">
        <f t="shared" si="1"/>
        <v>1.1264600000000002</v>
      </c>
      <c r="I14" s="349" t="s">
        <v>120</v>
      </c>
      <c r="J14" s="346">
        <v>0.32</v>
      </c>
      <c r="K14" s="346">
        <v>48.936999999999998</v>
      </c>
      <c r="L14" s="466">
        <v>46.33</v>
      </c>
      <c r="M14" s="470">
        <f t="shared" si="2"/>
        <v>22.672512099999999</v>
      </c>
      <c r="N14" s="471">
        <f t="shared" si="3"/>
        <v>49.256999999999998</v>
      </c>
      <c r="P14" s="349" t="s">
        <v>120</v>
      </c>
      <c r="Q14" s="346">
        <v>60.776000000000003</v>
      </c>
      <c r="R14" s="346">
        <v>1922.201</v>
      </c>
      <c r="S14" s="466">
        <v>27.12</v>
      </c>
      <c r="T14" s="470">
        <f t="shared" si="4"/>
        <v>521.30091120000009</v>
      </c>
      <c r="U14" s="471">
        <f t="shared" si="5"/>
        <v>1982.9770000000001</v>
      </c>
    </row>
    <row r="15" spans="2:21" x14ac:dyDescent="0.2">
      <c r="B15" s="350" t="s">
        <v>121</v>
      </c>
      <c r="C15" s="346">
        <v>7.6870000000000008E-2</v>
      </c>
      <c r="D15" s="346">
        <v>2.2620299999999998</v>
      </c>
      <c r="E15" s="466">
        <v>18.263985118926847</v>
      </c>
      <c r="F15" s="470">
        <f t="shared" si="0"/>
        <v>0.41313682258566087</v>
      </c>
      <c r="G15" s="471">
        <f t="shared" si="1"/>
        <v>2.3388999999999998</v>
      </c>
      <c r="I15" s="350" t="s">
        <v>121</v>
      </c>
      <c r="J15" s="346">
        <v>2.387</v>
      </c>
      <c r="K15" s="346">
        <v>324.70400000000001</v>
      </c>
      <c r="L15" s="466">
        <v>33.932269463813398</v>
      </c>
      <c r="M15" s="470">
        <f t="shared" si="2"/>
        <v>110.17943623978066</v>
      </c>
      <c r="N15" s="471">
        <f t="shared" si="3"/>
        <v>327.09100000000001</v>
      </c>
      <c r="P15" s="350" t="s">
        <v>121</v>
      </c>
      <c r="Q15" s="346">
        <v>263.73</v>
      </c>
      <c r="R15" s="346">
        <v>3538.4119999999998</v>
      </c>
      <c r="S15" s="466">
        <v>16.344585217955064</v>
      </c>
      <c r="T15" s="470">
        <f t="shared" si="4"/>
        <v>578.33876470234816</v>
      </c>
      <c r="U15" s="471">
        <f t="shared" si="5"/>
        <v>3802.1419999999998</v>
      </c>
    </row>
    <row r="16" spans="2:21" x14ac:dyDescent="0.2">
      <c r="B16" s="350" t="s">
        <v>122</v>
      </c>
      <c r="C16" s="346">
        <v>0.16212000000000001</v>
      </c>
      <c r="D16" s="346">
        <v>3.4700600000000001</v>
      </c>
      <c r="E16" s="466">
        <v>18.132543286872675</v>
      </c>
      <c r="F16" s="470">
        <f t="shared" si="0"/>
        <v>0.62921013158045402</v>
      </c>
      <c r="G16" s="471">
        <f t="shared" si="1"/>
        <v>3.63218</v>
      </c>
      <c r="I16" s="350" t="s">
        <v>122</v>
      </c>
      <c r="J16" s="346">
        <v>22.120999999999999</v>
      </c>
      <c r="K16" s="346">
        <v>895.47</v>
      </c>
      <c r="L16" s="466">
        <v>21.009003927842933</v>
      </c>
      <c r="M16" s="470">
        <f t="shared" si="2"/>
        <v>188.12932747265512</v>
      </c>
      <c r="N16" s="471">
        <f t="shared" si="3"/>
        <v>917.59100000000001</v>
      </c>
      <c r="P16" s="350" t="s">
        <v>122</v>
      </c>
      <c r="Q16" s="346">
        <v>132.61500000000001</v>
      </c>
      <c r="R16" s="346">
        <v>1946.7360000000001</v>
      </c>
      <c r="S16" s="466">
        <v>19.841128216523362</v>
      </c>
      <c r="T16" s="470">
        <f t="shared" si="4"/>
        <v>386.25438579721828</v>
      </c>
      <c r="U16" s="471">
        <f t="shared" si="5"/>
        <v>2079.3510000000001</v>
      </c>
    </row>
    <row r="17" spans="2:21" x14ac:dyDescent="0.2">
      <c r="B17" s="350" t="s">
        <v>123</v>
      </c>
      <c r="C17" s="346">
        <v>4.1489999999999999E-2</v>
      </c>
      <c r="D17" s="346">
        <v>4.1656899999999997</v>
      </c>
      <c r="E17" s="466">
        <v>20.25</v>
      </c>
      <c r="F17" s="470">
        <f t="shared" si="0"/>
        <v>0.84355222499999993</v>
      </c>
      <c r="G17" s="471">
        <f t="shared" si="1"/>
        <v>4.2071799999999993</v>
      </c>
      <c r="I17" s="350" t="s">
        <v>123</v>
      </c>
      <c r="J17" s="346">
        <v>8.2680000000000007</v>
      </c>
      <c r="K17" s="346">
        <v>1350.8779999999999</v>
      </c>
      <c r="L17" s="466">
        <v>19.899999999999999</v>
      </c>
      <c r="M17" s="470">
        <f t="shared" si="2"/>
        <v>268.82472199999995</v>
      </c>
      <c r="N17" s="471">
        <f t="shared" si="3"/>
        <v>1359.146</v>
      </c>
      <c r="P17" s="350" t="s">
        <v>123</v>
      </c>
      <c r="Q17" s="346">
        <v>38.106000000000002</v>
      </c>
      <c r="R17" s="346">
        <v>962.34</v>
      </c>
      <c r="S17" s="466">
        <v>18.97</v>
      </c>
      <c r="T17" s="470">
        <f t="shared" si="4"/>
        <v>182.55589799999998</v>
      </c>
      <c r="U17" s="471">
        <f t="shared" si="5"/>
        <v>1000.446</v>
      </c>
    </row>
    <row r="18" spans="2:21" x14ac:dyDescent="0.2">
      <c r="B18" s="350" t="s">
        <v>124</v>
      </c>
      <c r="C18" s="346">
        <v>3.2210000000000003E-2</v>
      </c>
      <c r="D18" s="346">
        <v>2.9684400000000002</v>
      </c>
      <c r="E18" s="466">
        <v>21.24</v>
      </c>
      <c r="F18" s="470">
        <f t="shared" si="0"/>
        <v>0.63049665599999993</v>
      </c>
      <c r="G18" s="471">
        <f t="shared" si="1"/>
        <v>3.0006500000000003</v>
      </c>
      <c r="I18" s="350" t="s">
        <v>124</v>
      </c>
      <c r="J18" s="346">
        <v>8.1449999999999996</v>
      </c>
      <c r="K18" s="346">
        <v>1857.192</v>
      </c>
      <c r="L18" s="466">
        <v>22.18</v>
      </c>
      <c r="M18" s="470">
        <f t="shared" si="2"/>
        <v>411.92518559999996</v>
      </c>
      <c r="N18" s="471">
        <f t="shared" si="3"/>
        <v>1865.337</v>
      </c>
      <c r="P18" s="350" t="s">
        <v>124</v>
      </c>
      <c r="Q18" s="346">
        <v>43.747999999999998</v>
      </c>
      <c r="R18" s="346">
        <v>712.48900000000003</v>
      </c>
      <c r="S18" s="466">
        <v>21.06</v>
      </c>
      <c r="T18" s="470">
        <f t="shared" si="4"/>
        <v>150.05018340000001</v>
      </c>
      <c r="U18" s="471">
        <f t="shared" si="5"/>
        <v>756.23700000000008</v>
      </c>
    </row>
    <row r="19" spans="2:21" ht="13.5" thickBot="1" x14ac:dyDescent="0.25">
      <c r="B19" s="351" t="s">
        <v>125</v>
      </c>
      <c r="C19" s="352">
        <v>9.5019999999999993E-2</v>
      </c>
      <c r="D19" s="352">
        <v>2.4505300000000001</v>
      </c>
      <c r="E19" s="467">
        <v>20.260306656144287</v>
      </c>
      <c r="F19" s="472">
        <f t="shared" si="0"/>
        <v>0.49648489270081264</v>
      </c>
      <c r="G19" s="473">
        <f t="shared" si="1"/>
        <v>2.54555</v>
      </c>
      <c r="I19" s="351" t="s">
        <v>125</v>
      </c>
      <c r="J19" s="352">
        <v>29.355</v>
      </c>
      <c r="K19" s="352">
        <v>1211.432</v>
      </c>
      <c r="L19" s="467">
        <v>22.40441709144239</v>
      </c>
      <c r="M19" s="472">
        <f t="shared" si="2"/>
        <v>271.41427805920239</v>
      </c>
      <c r="N19" s="473">
        <f t="shared" si="3"/>
        <v>1240.787</v>
      </c>
      <c r="P19" s="351" t="s">
        <v>125</v>
      </c>
      <c r="Q19" s="352">
        <v>108.82599999999999</v>
      </c>
      <c r="R19" s="352">
        <v>664.97299999999996</v>
      </c>
      <c r="S19" s="467">
        <v>21.403036125266897</v>
      </c>
      <c r="T19" s="472">
        <f t="shared" si="4"/>
        <v>142.32441141327104</v>
      </c>
      <c r="U19" s="473">
        <f t="shared" si="5"/>
        <v>773.79899999999998</v>
      </c>
    </row>
    <row r="20" spans="2:21" x14ac:dyDescent="0.2">
      <c r="J20" s="346"/>
    </row>
    <row r="22" spans="2:21" ht="38.25" customHeight="1" x14ac:dyDescent="0.2">
      <c r="B22" s="817" t="s">
        <v>659</v>
      </c>
      <c r="C22" s="818"/>
      <c r="D22" s="818"/>
      <c r="E22" s="818"/>
      <c r="F22" s="818"/>
      <c r="G22" s="818"/>
      <c r="I22" s="817" t="s">
        <v>660</v>
      </c>
      <c r="J22" s="818"/>
      <c r="K22" s="818"/>
      <c r="L22" s="818"/>
      <c r="M22" s="818"/>
      <c r="N22" s="818"/>
      <c r="P22" s="817" t="s">
        <v>661</v>
      </c>
      <c r="Q22" s="818"/>
      <c r="R22" s="818"/>
      <c r="S22" s="818"/>
      <c r="T22" s="818"/>
      <c r="U22" s="818"/>
    </row>
    <row r="23" spans="2:21" ht="13.5" thickBot="1" x14ac:dyDescent="0.25">
      <c r="B23" s="444"/>
      <c r="C23" s="444" t="s">
        <v>78</v>
      </c>
      <c r="D23" s="444" t="s">
        <v>310</v>
      </c>
      <c r="E23" s="464" t="s">
        <v>82</v>
      </c>
      <c r="F23" s="444" t="s">
        <v>311</v>
      </c>
      <c r="G23" s="444" t="s">
        <v>489</v>
      </c>
      <c r="I23" s="444"/>
      <c r="J23" s="444" t="s">
        <v>78</v>
      </c>
      <c r="K23" s="444" t="s">
        <v>310</v>
      </c>
      <c r="L23" s="464" t="s">
        <v>82</v>
      </c>
      <c r="M23" s="444" t="s">
        <v>311</v>
      </c>
      <c r="N23" s="444" t="s">
        <v>489</v>
      </c>
      <c r="P23" s="444"/>
      <c r="Q23" s="444" t="s">
        <v>78</v>
      </c>
      <c r="R23" s="444" t="s">
        <v>310</v>
      </c>
      <c r="S23" s="464" t="s">
        <v>82</v>
      </c>
      <c r="T23" s="444" t="s">
        <v>311</v>
      </c>
      <c r="U23" s="444" t="s">
        <v>489</v>
      </c>
    </row>
    <row r="24" spans="2:21" x14ac:dyDescent="0.2">
      <c r="B24" s="347" t="s">
        <v>127</v>
      </c>
      <c r="C24" s="348">
        <v>4.6439999999999995E-2</v>
      </c>
      <c r="D24" s="346">
        <v>0.36229</v>
      </c>
      <c r="E24" s="346">
        <v>34.54</v>
      </c>
      <c r="F24" s="468">
        <f t="shared" ref="F24:F32" si="6">D24*E24/100</f>
        <v>0.12513496599999999</v>
      </c>
      <c r="G24" s="469">
        <f t="shared" ref="G24:G32" si="7">C24+D24</f>
        <v>0.40872999999999998</v>
      </c>
      <c r="I24" s="347" t="s">
        <v>127</v>
      </c>
      <c r="J24" s="348">
        <v>0.53600000000000003</v>
      </c>
      <c r="K24" s="348">
        <v>4.58</v>
      </c>
      <c r="L24" s="465">
        <v>45.73</v>
      </c>
      <c r="M24" s="468">
        <f t="shared" ref="M24:M32" si="8">K24*L24/100</f>
        <v>2.0944340000000001</v>
      </c>
      <c r="N24" s="469">
        <f t="shared" ref="N24:N32" si="9">J24+K24</f>
        <v>5.1159999999999997</v>
      </c>
      <c r="P24" s="347" t="s">
        <v>127</v>
      </c>
      <c r="Q24" s="348">
        <v>97.575000000000003</v>
      </c>
      <c r="R24" s="348">
        <v>644.91800000000001</v>
      </c>
      <c r="S24" s="465">
        <v>42.2</v>
      </c>
      <c r="T24" s="468">
        <f t="shared" ref="T24:T32" si="10">R24*S24/100</f>
        <v>272.15539600000005</v>
      </c>
      <c r="U24" s="469">
        <f t="shared" ref="U24:U32" si="11">Q24+R24</f>
        <v>742.49300000000005</v>
      </c>
    </row>
    <row r="25" spans="2:21" x14ac:dyDescent="0.2">
      <c r="B25" s="349" t="s">
        <v>128</v>
      </c>
      <c r="C25" s="346">
        <v>6.9980000000000001E-2</v>
      </c>
      <c r="D25" s="346">
        <v>0.80296000000000001</v>
      </c>
      <c r="E25" s="466">
        <v>13.74</v>
      </c>
      <c r="F25" s="470">
        <f t="shared" si="6"/>
        <v>0.11032670400000001</v>
      </c>
      <c r="G25" s="471">
        <f t="shared" si="7"/>
        <v>0.87294000000000005</v>
      </c>
      <c r="I25" s="349" t="s">
        <v>128</v>
      </c>
      <c r="J25" s="346">
        <v>1.7769999999999999</v>
      </c>
      <c r="K25" s="346">
        <v>24.253</v>
      </c>
      <c r="L25" s="466">
        <v>20.64</v>
      </c>
      <c r="M25" s="470">
        <f t="shared" si="8"/>
        <v>5.0058192000000004</v>
      </c>
      <c r="N25" s="471">
        <f t="shared" si="9"/>
        <v>26.03</v>
      </c>
      <c r="P25" s="349" t="s">
        <v>128</v>
      </c>
      <c r="Q25" s="346">
        <v>221.64400000000001</v>
      </c>
      <c r="R25" s="346">
        <v>2193.8249999999998</v>
      </c>
      <c r="S25" s="466">
        <v>18.190000000000001</v>
      </c>
      <c r="T25" s="470">
        <f t="shared" si="10"/>
        <v>399.05676749999998</v>
      </c>
      <c r="U25" s="471">
        <f t="shared" si="11"/>
        <v>2415.4690000000001</v>
      </c>
    </row>
    <row r="26" spans="2:21" x14ac:dyDescent="0.2">
      <c r="B26" s="349" t="s">
        <v>129</v>
      </c>
      <c r="C26" s="346">
        <v>2.5860000000000001E-2</v>
      </c>
      <c r="D26" s="346">
        <v>1.5663199999999999</v>
      </c>
      <c r="E26" s="466">
        <v>28.33</v>
      </c>
      <c r="F26" s="470">
        <f t="shared" si="6"/>
        <v>0.44373845599999995</v>
      </c>
      <c r="G26" s="471">
        <f t="shared" si="7"/>
        <v>1.5921799999999999</v>
      </c>
      <c r="I26" s="349" t="s">
        <v>129</v>
      </c>
      <c r="J26" s="346">
        <v>3.0379999999999998</v>
      </c>
      <c r="K26" s="346">
        <v>140.50700000000001</v>
      </c>
      <c r="L26" s="466">
        <v>25.82</v>
      </c>
      <c r="M26" s="470">
        <f t="shared" si="8"/>
        <v>36.278907400000001</v>
      </c>
      <c r="N26" s="471">
        <f t="shared" si="9"/>
        <v>143.54500000000002</v>
      </c>
      <c r="P26" s="349" t="s">
        <v>129</v>
      </c>
      <c r="Q26" s="346">
        <v>56.116999999999997</v>
      </c>
      <c r="R26" s="346">
        <v>2305.2730000000001</v>
      </c>
      <c r="S26" s="466">
        <v>26.11</v>
      </c>
      <c r="T26" s="470">
        <f t="shared" si="10"/>
        <v>601.90678030000004</v>
      </c>
      <c r="U26" s="471">
        <f t="shared" si="11"/>
        <v>2361.3900000000003</v>
      </c>
    </row>
    <row r="27" spans="2:21" x14ac:dyDescent="0.2">
      <c r="B27" s="349" t="s">
        <v>130</v>
      </c>
      <c r="C27" s="346">
        <v>0.11006999999999999</v>
      </c>
      <c r="D27" s="346">
        <v>0.74480999999999997</v>
      </c>
      <c r="E27" s="466">
        <v>26.16</v>
      </c>
      <c r="F27" s="470">
        <f t="shared" si="6"/>
        <v>0.194842296</v>
      </c>
      <c r="G27" s="471">
        <f t="shared" si="7"/>
        <v>0.85487999999999997</v>
      </c>
      <c r="I27" s="349" t="s">
        <v>130</v>
      </c>
      <c r="J27" s="346">
        <v>20.202000000000002</v>
      </c>
      <c r="K27" s="346">
        <v>110.241</v>
      </c>
      <c r="L27" s="466">
        <v>30.09</v>
      </c>
      <c r="M27" s="470">
        <f t="shared" si="8"/>
        <v>33.1715169</v>
      </c>
      <c r="N27" s="471">
        <f t="shared" si="9"/>
        <v>130.44300000000001</v>
      </c>
      <c r="P27" s="349" t="s">
        <v>130</v>
      </c>
      <c r="Q27" s="346">
        <v>133.56299999999999</v>
      </c>
      <c r="R27" s="346">
        <v>705.16</v>
      </c>
      <c r="S27" s="466">
        <v>27.67</v>
      </c>
      <c r="T27" s="470">
        <f t="shared" si="10"/>
        <v>195.117772</v>
      </c>
      <c r="U27" s="471">
        <f t="shared" si="11"/>
        <v>838.72299999999996</v>
      </c>
    </row>
    <row r="28" spans="2:21" x14ac:dyDescent="0.2">
      <c r="B28" s="349" t="s">
        <v>131</v>
      </c>
      <c r="C28" s="346">
        <v>0.16197999999999999</v>
      </c>
      <c r="D28" s="346">
        <v>2.4722399999999998</v>
      </c>
      <c r="E28" s="466">
        <v>21.27</v>
      </c>
      <c r="F28" s="470">
        <f t="shared" si="6"/>
        <v>0.52584544799999999</v>
      </c>
      <c r="G28" s="471">
        <f t="shared" si="7"/>
        <v>2.6342199999999996</v>
      </c>
      <c r="I28" s="349" t="s">
        <v>131</v>
      </c>
      <c r="J28" s="346">
        <v>37.491</v>
      </c>
      <c r="K28" s="346">
        <v>768.40700000000004</v>
      </c>
      <c r="L28" s="466">
        <v>21.46</v>
      </c>
      <c r="M28" s="470">
        <f t="shared" si="8"/>
        <v>164.9001422</v>
      </c>
      <c r="N28" s="471">
        <f t="shared" si="9"/>
        <v>805.89800000000002</v>
      </c>
      <c r="P28" s="349" t="s">
        <v>131</v>
      </c>
      <c r="Q28" s="346">
        <v>131.80500000000001</v>
      </c>
      <c r="R28" s="346">
        <v>1794.0740000000001</v>
      </c>
      <c r="S28" s="466">
        <v>20.69</v>
      </c>
      <c r="T28" s="470">
        <f t="shared" si="10"/>
        <v>371.19391060000004</v>
      </c>
      <c r="U28" s="471">
        <f t="shared" si="11"/>
        <v>1925.8790000000001</v>
      </c>
    </row>
    <row r="29" spans="2:21" x14ac:dyDescent="0.2">
      <c r="B29" s="349" t="s">
        <v>132</v>
      </c>
      <c r="C29" s="346">
        <v>1.5900000000000001E-2</v>
      </c>
      <c r="D29" s="346">
        <v>1.8432200000000001</v>
      </c>
      <c r="E29" s="466">
        <v>23.52</v>
      </c>
      <c r="F29" s="470">
        <f t="shared" si="6"/>
        <v>0.43352534400000003</v>
      </c>
      <c r="G29" s="471">
        <f t="shared" si="7"/>
        <v>1.8591200000000001</v>
      </c>
      <c r="I29" s="349" t="s">
        <v>132</v>
      </c>
      <c r="J29" s="346">
        <v>3.2709999999999999</v>
      </c>
      <c r="K29" s="346">
        <v>483.334</v>
      </c>
      <c r="L29" s="466">
        <v>23.15</v>
      </c>
      <c r="M29" s="470">
        <f t="shared" si="8"/>
        <v>111.89182099999999</v>
      </c>
      <c r="N29" s="471">
        <f t="shared" si="9"/>
        <v>486.60500000000002</v>
      </c>
      <c r="P29" s="349" t="s">
        <v>132</v>
      </c>
      <c r="Q29" s="346">
        <v>4.242</v>
      </c>
      <c r="R29" s="346">
        <v>596.13400000000001</v>
      </c>
      <c r="S29" s="466">
        <v>23.61</v>
      </c>
      <c r="T29" s="470">
        <f t="shared" si="10"/>
        <v>140.74723739999999</v>
      </c>
      <c r="U29" s="471">
        <f t="shared" si="11"/>
        <v>600.37599999999998</v>
      </c>
    </row>
    <row r="30" spans="2:21" x14ac:dyDescent="0.2">
      <c r="B30" s="349" t="s">
        <v>133</v>
      </c>
      <c r="C30" s="346">
        <v>1.8149999999999999E-2</v>
      </c>
      <c r="D30" s="346">
        <v>5.6583800000000002</v>
      </c>
      <c r="E30" s="466">
        <v>15.9</v>
      </c>
      <c r="F30" s="470">
        <f t="shared" si="6"/>
        <v>0.89968241999999998</v>
      </c>
      <c r="G30" s="471">
        <f t="shared" si="7"/>
        <v>5.6765300000000005</v>
      </c>
      <c r="I30" s="349" t="s">
        <v>133</v>
      </c>
      <c r="J30" s="346">
        <v>3.84</v>
      </c>
      <c r="K30" s="346">
        <v>2007.7080000000001</v>
      </c>
      <c r="L30" s="466">
        <v>16.55</v>
      </c>
      <c r="M30" s="470">
        <f t="shared" si="8"/>
        <v>332.27567399999998</v>
      </c>
      <c r="N30" s="471">
        <f t="shared" si="9"/>
        <v>2011.548</v>
      </c>
      <c r="P30" s="349" t="s">
        <v>133</v>
      </c>
      <c r="Q30" s="346">
        <v>2.7370000000000001</v>
      </c>
      <c r="R30" s="346">
        <v>1112.854</v>
      </c>
      <c r="S30" s="466">
        <v>17</v>
      </c>
      <c r="T30" s="470">
        <f t="shared" si="10"/>
        <v>189.18518</v>
      </c>
      <c r="U30" s="471">
        <f t="shared" si="11"/>
        <v>1115.5910000000001</v>
      </c>
    </row>
    <row r="31" spans="2:21" x14ac:dyDescent="0.2">
      <c r="B31" s="349" t="s">
        <v>134</v>
      </c>
      <c r="C31" s="346">
        <v>3.2699999999999999E-3</v>
      </c>
      <c r="D31" s="346">
        <v>2.1602299999999999</v>
      </c>
      <c r="E31" s="466">
        <v>27.54</v>
      </c>
      <c r="F31" s="470">
        <f t="shared" si="6"/>
        <v>0.59492734199999997</v>
      </c>
      <c r="G31" s="471">
        <f t="shared" si="7"/>
        <v>2.1635</v>
      </c>
      <c r="I31" s="349" t="s">
        <v>134</v>
      </c>
      <c r="J31" s="346">
        <v>0.44</v>
      </c>
      <c r="K31" s="346">
        <v>986.40099999999995</v>
      </c>
      <c r="L31" s="466">
        <v>24.59</v>
      </c>
      <c r="M31" s="470">
        <f t="shared" si="8"/>
        <v>242.55600589999997</v>
      </c>
      <c r="N31" s="471">
        <f t="shared" si="9"/>
        <v>986.84100000000001</v>
      </c>
      <c r="P31" s="349" t="s">
        <v>134</v>
      </c>
      <c r="Q31" s="346">
        <v>0.11799999999999999</v>
      </c>
      <c r="R31" s="346">
        <v>265.58499999999998</v>
      </c>
      <c r="S31" s="466">
        <v>23.75</v>
      </c>
      <c r="T31" s="470">
        <f t="shared" si="10"/>
        <v>63.07643749999999</v>
      </c>
      <c r="U31" s="471">
        <f t="shared" si="11"/>
        <v>265.70299999999997</v>
      </c>
    </row>
    <row r="32" spans="2:21" ht="13.5" thickBot="1" x14ac:dyDescent="0.25">
      <c r="B32" s="351" t="s">
        <v>135</v>
      </c>
      <c r="C32" s="352">
        <v>0</v>
      </c>
      <c r="D32" s="778">
        <v>0.95887999999999995</v>
      </c>
      <c r="E32" s="788">
        <v>38.840000000000003</v>
      </c>
      <c r="F32" s="472">
        <f t="shared" si="6"/>
        <v>0.37242899200000001</v>
      </c>
      <c r="G32" s="473">
        <f t="shared" si="7"/>
        <v>0.95887999999999995</v>
      </c>
      <c r="I32" s="351" t="s">
        <v>135</v>
      </c>
      <c r="J32" s="352">
        <v>0</v>
      </c>
      <c r="K32" s="352">
        <v>1163.182</v>
      </c>
      <c r="L32" s="467">
        <v>35.299999999999997</v>
      </c>
      <c r="M32" s="472">
        <f t="shared" si="8"/>
        <v>410.60324600000001</v>
      </c>
      <c r="N32" s="473">
        <f t="shared" si="9"/>
        <v>1163.182</v>
      </c>
      <c r="P32" s="351" t="s">
        <v>135</v>
      </c>
      <c r="Q32" s="352">
        <v>0</v>
      </c>
      <c r="R32" s="352">
        <v>129.33199999999999</v>
      </c>
      <c r="S32" s="467">
        <v>34.18</v>
      </c>
      <c r="T32" s="472">
        <f t="shared" si="10"/>
        <v>44.205677600000001</v>
      </c>
      <c r="U32" s="473">
        <f t="shared" si="11"/>
        <v>129.33199999999999</v>
      </c>
    </row>
    <row r="35" spans="2:21" ht="29.25" customHeight="1" x14ac:dyDescent="0.2">
      <c r="B35" s="817" t="s">
        <v>384</v>
      </c>
      <c r="C35" s="818"/>
      <c r="D35" s="818"/>
      <c r="E35" s="818"/>
      <c r="F35" s="818"/>
      <c r="G35" s="818"/>
      <c r="I35" s="817" t="s">
        <v>385</v>
      </c>
      <c r="J35" s="818"/>
      <c r="K35" s="818"/>
      <c r="L35" s="818"/>
      <c r="M35" s="818"/>
      <c r="N35" s="818"/>
      <c r="P35" s="817" t="s">
        <v>386</v>
      </c>
      <c r="Q35" s="818"/>
      <c r="R35" s="818"/>
      <c r="S35" s="818"/>
      <c r="T35" s="818"/>
      <c r="U35" s="818"/>
    </row>
    <row r="36" spans="2:21" ht="39" thickBot="1" x14ac:dyDescent="0.25">
      <c r="B36" s="444"/>
      <c r="C36" s="444"/>
      <c r="D36" s="444"/>
      <c r="E36" s="444"/>
      <c r="F36" s="444"/>
      <c r="G36" s="345" t="s">
        <v>480</v>
      </c>
      <c r="I36" s="444"/>
      <c r="J36" s="444"/>
      <c r="K36" s="444"/>
      <c r="L36" s="444"/>
      <c r="M36" s="444"/>
      <c r="N36" s="345" t="s">
        <v>491</v>
      </c>
      <c r="P36" s="444"/>
      <c r="Q36" s="444"/>
      <c r="R36" s="444"/>
      <c r="S36" s="444"/>
      <c r="T36" s="444"/>
      <c r="U36" s="345" t="s">
        <v>481</v>
      </c>
    </row>
    <row r="37" spans="2:21" x14ac:dyDescent="0.2">
      <c r="B37" s="347" t="s">
        <v>94</v>
      </c>
      <c r="C37" s="348"/>
      <c r="D37" s="348"/>
      <c r="E37" s="348"/>
      <c r="F37" s="348"/>
      <c r="G37" s="469">
        <f>G8</f>
        <v>17.020970000000002</v>
      </c>
      <c r="I37" s="347" t="s">
        <v>94</v>
      </c>
      <c r="J37" s="348"/>
      <c r="K37" s="348"/>
      <c r="L37" s="348"/>
      <c r="M37" s="348"/>
      <c r="N37" s="469">
        <f>N8</f>
        <v>5759.2070000000003</v>
      </c>
      <c r="P37" s="347" t="s">
        <v>94</v>
      </c>
      <c r="Q37" s="348"/>
      <c r="R37" s="348"/>
      <c r="S37" s="348"/>
      <c r="T37" s="348"/>
      <c r="U37" s="469">
        <f>U8</f>
        <v>10394.955</v>
      </c>
    </row>
    <row r="38" spans="2:21" ht="38.25" x14ac:dyDescent="0.2">
      <c r="B38" s="353" t="s">
        <v>383</v>
      </c>
      <c r="C38" s="346"/>
      <c r="D38" s="346"/>
      <c r="E38" s="346"/>
      <c r="F38" s="346"/>
      <c r="G38" s="471">
        <f>G7-G8</f>
        <v>69.315139999999985</v>
      </c>
      <c r="I38" s="353" t="s">
        <v>383</v>
      </c>
      <c r="J38" s="346"/>
      <c r="K38" s="346"/>
      <c r="L38" s="346"/>
      <c r="M38" s="346"/>
      <c r="N38" s="471">
        <f>N7-N8</f>
        <v>11462.568000000001</v>
      </c>
      <c r="P38" s="353" t="s">
        <v>383</v>
      </c>
      <c r="Q38" s="346"/>
      <c r="R38" s="346"/>
      <c r="S38" s="346"/>
      <c r="T38" s="346"/>
      <c r="U38" s="471">
        <f>U7-U8</f>
        <v>114853.41899999999</v>
      </c>
    </row>
    <row r="39" spans="2:21" ht="13.5" thickBot="1" x14ac:dyDescent="0.25">
      <c r="B39" s="351" t="s">
        <v>83</v>
      </c>
      <c r="C39" s="352"/>
      <c r="D39" s="352"/>
      <c r="E39" s="352"/>
      <c r="F39" s="352"/>
      <c r="G39" s="473">
        <f>G6</f>
        <v>10.2445</v>
      </c>
      <c r="I39" s="351" t="s">
        <v>83</v>
      </c>
      <c r="J39" s="352"/>
      <c r="K39" s="352"/>
      <c r="L39" s="352"/>
      <c r="M39" s="352"/>
      <c r="N39" s="473">
        <f>N6</f>
        <v>3359.04</v>
      </c>
      <c r="P39" s="351" t="s">
        <v>83</v>
      </c>
      <c r="Q39" s="352"/>
      <c r="R39" s="352"/>
      <c r="S39" s="352"/>
      <c r="T39" s="352"/>
      <c r="U39" s="473">
        <f>U6</f>
        <v>9423.9589999999989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645</v>
      </c>
      <c r="C3" t="s">
        <v>621</v>
      </c>
    </row>
    <row r="5" spans="2:6" ht="15" customHeight="1" x14ac:dyDescent="0.2">
      <c r="B5" s="935" t="s">
        <v>271</v>
      </c>
      <c r="C5" s="88" t="s">
        <v>78</v>
      </c>
      <c r="D5" s="934" t="s">
        <v>79</v>
      </c>
      <c r="E5" s="934"/>
      <c r="F5" s="89" t="s">
        <v>80</v>
      </c>
    </row>
    <row r="6" spans="2:6" ht="30" customHeight="1" x14ac:dyDescent="0.2">
      <c r="B6" s="93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4" t="str">
        <f>Index!$B$4</f>
        <v>Kent South London and East Sussex</v>
      </c>
      <c r="C7" s="91"/>
      <c r="D7" s="91"/>
      <c r="E7" s="93"/>
      <c r="F7" s="92"/>
    </row>
    <row r="8" spans="2:6" ht="15" customHeight="1" x14ac:dyDescent="0.2">
      <c r="B8" s="94" t="s">
        <v>342</v>
      </c>
      <c r="C8" s="648">
        <f>'Section 15 data'!$C$24</f>
        <v>6.8799999999999998E-3</v>
      </c>
      <c r="D8" s="649">
        <f>'Section 15 data'!$D$24</f>
        <v>3.1099999999999999E-3</v>
      </c>
      <c r="E8" s="205">
        <f>'Section 15 data'!$E$24</f>
        <v>100.84</v>
      </c>
      <c r="F8" s="650">
        <f>SUM(C8,D8)</f>
        <v>9.9899999999999989E-3</v>
      </c>
    </row>
    <row r="9" spans="2:6" ht="15" customHeight="1" x14ac:dyDescent="0.2">
      <c r="B9" s="95" t="s">
        <v>343</v>
      </c>
      <c r="C9" s="648">
        <f>'Section 15 data'!$C$25</f>
        <v>9.3399999999999993E-3</v>
      </c>
      <c r="D9" s="649">
        <f>'Section 15 data'!$D$25</f>
        <v>1.2700000000000001E-3</v>
      </c>
      <c r="E9" s="205">
        <f>'Section 15 data'!$E$25</f>
        <v>100.84</v>
      </c>
      <c r="F9" s="650">
        <f t="shared" ref="F9:F17" si="0">SUM(C9,D9)</f>
        <v>1.061E-2</v>
      </c>
    </row>
    <row r="10" spans="2:6" ht="15" customHeight="1" x14ac:dyDescent="0.2">
      <c r="B10" s="96" t="s">
        <v>344</v>
      </c>
      <c r="C10" s="648">
        <f>'Section 15 data'!$C$26</f>
        <v>3.0989999999999997E-2</v>
      </c>
      <c r="D10" s="649">
        <f>'Section 15 data'!$D$26</f>
        <v>3.0099999999999997E-3</v>
      </c>
      <c r="E10" s="205">
        <f>'Section 15 data'!$E$26</f>
        <v>59.65</v>
      </c>
      <c r="F10" s="650">
        <f t="shared" si="0"/>
        <v>3.3999999999999996E-2</v>
      </c>
    </row>
    <row r="11" spans="2:6" ht="15" customHeight="1" x14ac:dyDescent="0.2">
      <c r="B11" s="94" t="s">
        <v>345</v>
      </c>
      <c r="C11" s="648">
        <f>'Section 15 data'!$C$27</f>
        <v>7.2300000000000003E-3</v>
      </c>
      <c r="D11" s="649">
        <f>'Section 15 data'!$D$27</f>
        <v>0.73405999999999993</v>
      </c>
      <c r="E11" s="205">
        <f>'Section 15 data'!$E$27</f>
        <v>38.72</v>
      </c>
      <c r="F11" s="650">
        <f t="shared" si="0"/>
        <v>0.74128999999999989</v>
      </c>
    </row>
    <row r="12" spans="2:6" ht="15" customHeight="1" x14ac:dyDescent="0.2">
      <c r="B12" s="94" t="s">
        <v>346</v>
      </c>
      <c r="C12" s="648">
        <f>'Section 15 data'!$C$28</f>
        <v>2.665E-2</v>
      </c>
      <c r="D12" s="649">
        <f>'Section 15 data'!$D$28</f>
        <v>9.9089999999999998E-2</v>
      </c>
      <c r="E12" s="205">
        <f>'Section 15 data'!$E$28</f>
        <v>46.38</v>
      </c>
      <c r="F12" s="650">
        <f t="shared" si="0"/>
        <v>0.12573999999999999</v>
      </c>
    </row>
    <row r="13" spans="2:6" ht="15" customHeight="1" x14ac:dyDescent="0.2">
      <c r="B13" s="94" t="s">
        <v>347</v>
      </c>
      <c r="C13" s="648">
        <f>'Section 15 data'!$C$29</f>
        <v>5.0119999999999998E-2</v>
      </c>
      <c r="D13" s="649">
        <f>'Section 15 data'!$D$29</f>
        <v>0.42419999999999997</v>
      </c>
      <c r="E13" s="205">
        <f>'Section 15 data'!$E$29</f>
        <v>41.61</v>
      </c>
      <c r="F13" s="650">
        <f t="shared" si="0"/>
        <v>0.47431999999999996</v>
      </c>
    </row>
    <row r="14" spans="2:6" ht="15" customHeight="1" x14ac:dyDescent="0.2">
      <c r="B14" s="94" t="s">
        <v>348</v>
      </c>
      <c r="C14" s="648">
        <f>'Section 15 data'!$C$30</f>
        <v>1.5089999999999999E-2</v>
      </c>
      <c r="D14" s="649">
        <f>'Section 15 data'!$D$30</f>
        <v>3.669E-2</v>
      </c>
      <c r="E14" s="205">
        <f>'Section 15 data'!$E$30</f>
        <v>64.099999999999994</v>
      </c>
      <c r="F14" s="650">
        <f t="shared" si="0"/>
        <v>5.178E-2</v>
      </c>
    </row>
    <row r="15" spans="2:6" ht="15" customHeight="1" x14ac:dyDescent="0.2">
      <c r="B15" s="94" t="s">
        <v>349</v>
      </c>
      <c r="C15" s="648">
        <f>'Section 15 data'!$C$31</f>
        <v>0</v>
      </c>
      <c r="D15" s="649">
        <f>'Section 15 data'!$D$31</f>
        <v>0</v>
      </c>
      <c r="E15" s="205">
        <f>'Section 15 data'!$E$31</f>
        <v>0</v>
      </c>
      <c r="F15" s="650">
        <f t="shared" si="0"/>
        <v>0</v>
      </c>
    </row>
    <row r="16" spans="2:6" ht="15" customHeight="1" x14ac:dyDescent="0.2">
      <c r="B16" s="94" t="s">
        <v>272</v>
      </c>
      <c r="C16" s="648">
        <f>'Section 15 data'!$C$32</f>
        <v>0</v>
      </c>
      <c r="D16" s="649">
        <f>'Section 15 data'!$D$32</f>
        <v>6.3299999999999997E-3</v>
      </c>
      <c r="E16" s="205">
        <f>'Section 15 data'!$E$32</f>
        <v>102.44</v>
      </c>
      <c r="F16" s="650">
        <f t="shared" si="0"/>
        <v>6.3299999999999997E-3</v>
      </c>
    </row>
    <row r="17" spans="2:6" ht="15" customHeight="1" x14ac:dyDescent="0.2">
      <c r="B17" s="97" t="s">
        <v>80</v>
      </c>
      <c r="C17" s="651">
        <f>'Section 15 data'!$C$8</f>
        <v>0.14629</v>
      </c>
      <c r="D17" s="651">
        <f>'Section 15 data'!$D$8</f>
        <v>1.3077699999999999</v>
      </c>
      <c r="E17" s="321">
        <f>'Section 15 data'!$E$8</f>
        <v>25.38</v>
      </c>
      <c r="F17" s="651">
        <f t="shared" si="0"/>
        <v>1.4540599999999999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646</v>
      </c>
      <c r="C3" t="s">
        <v>622</v>
      </c>
    </row>
    <row r="5" spans="2:6" ht="15" customHeight="1" x14ac:dyDescent="0.2">
      <c r="B5" s="851" t="s">
        <v>269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937"/>
      <c r="C6" s="75" t="s">
        <v>327</v>
      </c>
      <c r="D6" s="75" t="s">
        <v>327</v>
      </c>
      <c r="E6" s="19" t="s">
        <v>82</v>
      </c>
      <c r="F6" s="75" t="s">
        <v>327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0"/>
      <c r="F7" s="71"/>
    </row>
    <row r="8" spans="2:6" ht="15" customHeight="1" x14ac:dyDescent="0.2">
      <c r="B8" s="81" t="s">
        <v>336</v>
      </c>
      <c r="C8" s="67">
        <f>'Section 15 data'!$J$13</f>
        <v>1.4E-2</v>
      </c>
      <c r="D8" s="641">
        <f>'Section 15 data'!$K$13</f>
        <v>0</v>
      </c>
      <c r="E8" s="205">
        <f>'Section 15 data'!$L$13</f>
        <v>0</v>
      </c>
      <c r="F8" s="636">
        <f>SUM(C8,D8)</f>
        <v>1.4E-2</v>
      </c>
    </row>
    <row r="9" spans="2:6" ht="15" customHeight="1" x14ac:dyDescent="0.2">
      <c r="B9" s="82" t="s">
        <v>337</v>
      </c>
      <c r="C9" s="67">
        <f>'Section 15 data'!$J$14</f>
        <v>3.2349999999999999</v>
      </c>
      <c r="D9" s="641">
        <f>'Section 15 data'!$K$14</f>
        <v>0</v>
      </c>
      <c r="E9" s="205">
        <f>'Section 15 data'!$L$14</f>
        <v>0</v>
      </c>
      <c r="F9" s="636">
        <f t="shared" ref="F9:F15" si="0">SUM(C9,D9)</f>
        <v>3.2349999999999999</v>
      </c>
    </row>
    <row r="10" spans="2:6" ht="15" customHeight="1" x14ac:dyDescent="0.2">
      <c r="B10" s="81" t="s">
        <v>338</v>
      </c>
      <c r="C10" s="67">
        <f>'Section 15 data'!$J$15</f>
        <v>6.0860000000000003</v>
      </c>
      <c r="D10" s="641">
        <f>'Section 15 data'!$K$15</f>
        <v>196.154</v>
      </c>
      <c r="E10" s="205">
        <f>'Section 15 data'!$L$15</f>
        <v>33.386923236662867</v>
      </c>
      <c r="F10" s="636">
        <f t="shared" si="0"/>
        <v>202.24</v>
      </c>
    </row>
    <row r="11" spans="2:6" ht="15" customHeight="1" x14ac:dyDescent="0.2">
      <c r="B11" s="81" t="s">
        <v>339</v>
      </c>
      <c r="C11" s="67">
        <f>'Section 15 data'!$J$16</f>
        <v>13.853</v>
      </c>
      <c r="D11" s="641">
        <f>'Section 15 data'!$K$16</f>
        <v>197.197</v>
      </c>
      <c r="E11" s="205">
        <f>'Section 15 data'!$L$16</f>
        <v>49.714735836266009</v>
      </c>
      <c r="F11" s="636">
        <f t="shared" si="0"/>
        <v>211.05</v>
      </c>
    </row>
    <row r="12" spans="2:6" ht="15" customHeight="1" x14ac:dyDescent="0.2">
      <c r="B12" s="81" t="s">
        <v>340</v>
      </c>
      <c r="C12" s="67">
        <f>'Section 15 data'!$J$17</f>
        <v>2.5030000000000001</v>
      </c>
      <c r="D12" s="641">
        <f>'Section 15 data'!$K$17</f>
        <v>68.063000000000002</v>
      </c>
      <c r="E12" s="205">
        <f>'Section 15 data'!$L$17</f>
        <v>59.6</v>
      </c>
      <c r="F12" s="636">
        <f t="shared" si="0"/>
        <v>70.566000000000003</v>
      </c>
    </row>
    <row r="13" spans="2:6" ht="15" customHeight="1" x14ac:dyDescent="0.2">
      <c r="B13" s="81" t="s">
        <v>341</v>
      </c>
      <c r="C13" s="67">
        <f>'Section 15 data'!$J$18</f>
        <v>0.42599999999999999</v>
      </c>
      <c r="D13" s="641">
        <f>'Section 15 data'!$K$18</f>
        <v>0</v>
      </c>
      <c r="E13" s="205">
        <f>'Section 15 data'!$L$18</f>
        <v>0</v>
      </c>
      <c r="F13" s="636">
        <f t="shared" si="0"/>
        <v>0.42599999999999999</v>
      </c>
    </row>
    <row r="14" spans="2:6" ht="15" customHeight="1" x14ac:dyDescent="0.2">
      <c r="B14" s="81" t="s">
        <v>270</v>
      </c>
      <c r="C14" s="67">
        <f>'Section 15 data'!$J$19</f>
        <v>0</v>
      </c>
      <c r="D14" s="641">
        <f>'Section 15 data'!$K$19</f>
        <v>0</v>
      </c>
      <c r="E14" s="205">
        <f>'Section 15 data'!$L$19</f>
        <v>0</v>
      </c>
      <c r="F14" s="636">
        <f t="shared" si="0"/>
        <v>0</v>
      </c>
    </row>
    <row r="15" spans="2:6" ht="15" customHeight="1" x14ac:dyDescent="0.2">
      <c r="B15" s="83" t="s">
        <v>80</v>
      </c>
      <c r="C15" s="642">
        <f>'Section 15 data'!$J$8</f>
        <v>26.117000000000001</v>
      </c>
      <c r="D15" s="642">
        <f>'Section 15 data'!$K$8</f>
        <v>461.41399999999999</v>
      </c>
      <c r="E15" s="321">
        <f>'Section 15 data'!$L$8</f>
        <v>26.33</v>
      </c>
      <c r="F15" s="643">
        <f t="shared" si="0"/>
        <v>487.53100000000001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>
      <selection activeCell="B5" sqref="B5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647</v>
      </c>
      <c r="C3" t="s">
        <v>623</v>
      </c>
    </row>
    <row r="5" spans="2:6" ht="15" customHeight="1" x14ac:dyDescent="0.2">
      <c r="B5" s="854" t="s">
        <v>271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855"/>
      <c r="C6" s="75" t="s">
        <v>327</v>
      </c>
      <c r="D6" s="75" t="s">
        <v>327</v>
      </c>
      <c r="E6" s="21" t="s">
        <v>82</v>
      </c>
      <c r="F6" s="75" t="s">
        <v>327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2"/>
      <c r="F7" s="71"/>
    </row>
    <row r="8" spans="2:6" ht="15" customHeight="1" x14ac:dyDescent="0.2">
      <c r="B8" s="78" t="s">
        <v>342</v>
      </c>
      <c r="C8" s="67">
        <f>'Section 15 data'!$J$24</f>
        <v>1E-3</v>
      </c>
      <c r="D8" s="85">
        <f>'Section 15 data'!$K$24</f>
        <v>0</v>
      </c>
      <c r="E8" s="205">
        <f>'Section 15 data'!$L$24</f>
        <v>0</v>
      </c>
      <c r="F8" s="636">
        <f>SUM(C8,D8)</f>
        <v>1E-3</v>
      </c>
    </row>
    <row r="9" spans="2:6" ht="15" customHeight="1" x14ac:dyDescent="0.2">
      <c r="B9" s="79" t="s">
        <v>343</v>
      </c>
      <c r="C9" s="67">
        <f>'Section 15 data'!$J$25</f>
        <v>0.32900000000000001</v>
      </c>
      <c r="D9" s="85">
        <f>'Section 15 data'!$K$25</f>
        <v>8.4000000000000005E-2</v>
      </c>
      <c r="E9" s="205">
        <f>'Section 15 data'!$L$25</f>
        <v>100.84</v>
      </c>
      <c r="F9" s="636">
        <f t="shared" ref="F9:F17" si="0">SUM(C9,D9)</f>
        <v>0.41300000000000003</v>
      </c>
    </row>
    <row r="10" spans="2:6" ht="15" customHeight="1" x14ac:dyDescent="0.2">
      <c r="B10" s="80" t="s">
        <v>344</v>
      </c>
      <c r="C10" s="67">
        <f>'Section 15 data'!$J$26</f>
        <v>3.94</v>
      </c>
      <c r="D10" s="85">
        <f>'Section 15 data'!$K$26</f>
        <v>0.64200000000000002</v>
      </c>
      <c r="E10" s="205">
        <f>'Section 15 data'!$L$26</f>
        <v>75.45</v>
      </c>
      <c r="F10" s="636">
        <f t="shared" si="0"/>
        <v>4.5819999999999999</v>
      </c>
    </row>
    <row r="11" spans="2:6" ht="15" customHeight="1" x14ac:dyDescent="0.2">
      <c r="B11" s="78" t="s">
        <v>345</v>
      </c>
      <c r="C11" s="67">
        <f>'Section 15 data'!$J$27</f>
        <v>1.3560000000000001</v>
      </c>
      <c r="D11" s="85">
        <f>'Section 15 data'!$K$27</f>
        <v>172.3</v>
      </c>
      <c r="E11" s="205">
        <f>'Section 15 data'!$L$27</f>
        <v>38.17</v>
      </c>
      <c r="F11" s="636">
        <f t="shared" si="0"/>
        <v>173.65600000000001</v>
      </c>
    </row>
    <row r="12" spans="2:6" ht="15" customHeight="1" x14ac:dyDescent="0.2">
      <c r="B12" s="78" t="s">
        <v>346</v>
      </c>
      <c r="C12" s="67">
        <f>'Section 15 data'!$J$28</f>
        <v>5.3730000000000002</v>
      </c>
      <c r="D12" s="85">
        <f>'Section 15 data'!$K$28</f>
        <v>49.320999999999998</v>
      </c>
      <c r="E12" s="205">
        <f>'Section 15 data'!$L$28</f>
        <v>47.22</v>
      </c>
      <c r="F12" s="636">
        <f t="shared" si="0"/>
        <v>54.693999999999996</v>
      </c>
    </row>
    <row r="13" spans="2:6" ht="15" customHeight="1" x14ac:dyDescent="0.2">
      <c r="B13" s="78" t="s">
        <v>347</v>
      </c>
      <c r="C13" s="67">
        <f>'Section 15 data'!$J$29</f>
        <v>11.145</v>
      </c>
      <c r="D13" s="85">
        <f>'Section 15 data'!$K$29</f>
        <v>190.34899999999999</v>
      </c>
      <c r="E13" s="205">
        <f>'Section 15 data'!$L$29</f>
        <v>52.48</v>
      </c>
      <c r="F13" s="636">
        <f t="shared" si="0"/>
        <v>201.494</v>
      </c>
    </row>
    <row r="14" spans="2:6" ht="15" customHeight="1" x14ac:dyDescent="0.2">
      <c r="B14" s="78" t="s">
        <v>348</v>
      </c>
      <c r="C14" s="67">
        <f>'Section 15 data'!$J$30</f>
        <v>3.9740000000000002</v>
      </c>
      <c r="D14" s="85">
        <f>'Section 15 data'!$K$30</f>
        <v>30.003</v>
      </c>
      <c r="E14" s="205">
        <f>'Section 15 data'!$L$30</f>
        <v>64.34</v>
      </c>
      <c r="F14" s="636">
        <f t="shared" si="0"/>
        <v>33.977000000000004</v>
      </c>
    </row>
    <row r="15" spans="2:6" ht="15" customHeight="1" x14ac:dyDescent="0.2">
      <c r="B15" s="78" t="s">
        <v>349</v>
      </c>
      <c r="C15" s="67">
        <f>'Section 15 data'!$J$31</f>
        <v>0</v>
      </c>
      <c r="D15" s="85">
        <f>'Section 15 data'!$K$31</f>
        <v>0</v>
      </c>
      <c r="E15" s="205">
        <f>'Section 15 data'!$L$31</f>
        <v>0</v>
      </c>
      <c r="F15" s="636">
        <f t="shared" si="0"/>
        <v>0</v>
      </c>
    </row>
    <row r="16" spans="2:6" ht="15" customHeight="1" x14ac:dyDescent="0.2">
      <c r="B16" s="78" t="s">
        <v>272</v>
      </c>
      <c r="C16" s="67">
        <f>'Section 15 data'!$J$32</f>
        <v>0</v>
      </c>
      <c r="D16" s="85">
        <f>'Section 15 data'!$K$32</f>
        <v>18.715</v>
      </c>
      <c r="E16" s="205">
        <f>'Section 15 data'!$L$32</f>
        <v>102.44</v>
      </c>
      <c r="F16" s="636">
        <f t="shared" si="0"/>
        <v>18.715</v>
      </c>
    </row>
    <row r="17" spans="2:6" ht="15" customHeight="1" x14ac:dyDescent="0.2">
      <c r="B17" s="86" t="s">
        <v>80</v>
      </c>
      <c r="C17" s="87">
        <f>'Section 15 data'!$J$8</f>
        <v>26.117000000000001</v>
      </c>
      <c r="D17" s="87">
        <f>'Section 15 data'!$K$8</f>
        <v>461.41399999999999</v>
      </c>
      <c r="E17" s="321">
        <f>'Section 15 data'!$L$8</f>
        <v>26.33</v>
      </c>
      <c r="F17" s="87">
        <f t="shared" si="0"/>
        <v>487.53100000000001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26C9E3-1EED-4FB3-ADF7-A005C243766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FDC0ACDD-5BFB-4B75-801D-080E23A9D5F0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625</v>
      </c>
    </row>
    <row r="5" spans="2:6" ht="15" customHeight="1" x14ac:dyDescent="0.2">
      <c r="B5" s="851" t="s">
        <v>269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937"/>
      <c r="C6" s="31" t="s">
        <v>273</v>
      </c>
      <c r="D6" s="31" t="s">
        <v>273</v>
      </c>
      <c r="E6" s="84" t="s">
        <v>82</v>
      </c>
      <c r="F6" s="31" t="s">
        <v>273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0"/>
      <c r="F7" s="71"/>
    </row>
    <row r="8" spans="2:6" ht="15" customHeight="1" x14ac:dyDescent="0.2">
      <c r="B8" s="81" t="s">
        <v>336</v>
      </c>
      <c r="C8" s="67">
        <f>'Section 15 data'!$Q$13</f>
        <v>2.9420000000000002</v>
      </c>
      <c r="D8" s="641">
        <f>'Section 15 data'!$R$13</f>
        <v>0</v>
      </c>
      <c r="E8" s="205">
        <f>'Section 15 data'!$S$13</f>
        <v>0</v>
      </c>
      <c r="F8" s="636">
        <f>SUM(C8,D8)</f>
        <v>2.9420000000000002</v>
      </c>
    </row>
    <row r="9" spans="2:6" ht="15" customHeight="1" x14ac:dyDescent="0.2">
      <c r="B9" s="82" t="s">
        <v>337</v>
      </c>
      <c r="C9" s="67">
        <f>'Section 15 data'!$Q$14</f>
        <v>93.355999999999995</v>
      </c>
      <c r="D9" s="641">
        <f>'Section 15 data'!$R$14</f>
        <v>0</v>
      </c>
      <c r="E9" s="205">
        <f>'Section 15 data'!$S$14</f>
        <v>0</v>
      </c>
      <c r="F9" s="636">
        <f t="shared" ref="F9:F15" si="0">SUM(C9,D9)</f>
        <v>93.355999999999995</v>
      </c>
    </row>
    <row r="10" spans="2:6" ht="15" customHeight="1" x14ac:dyDescent="0.2">
      <c r="B10" s="81" t="s">
        <v>338</v>
      </c>
      <c r="C10" s="67">
        <f>'Section 15 data'!$Q$15</f>
        <v>31.212</v>
      </c>
      <c r="D10" s="641">
        <f>'Section 15 data'!$R$15</f>
        <v>647.404</v>
      </c>
      <c r="E10" s="205">
        <f>'Section 15 data'!$S$15</f>
        <v>40.995356579702417</v>
      </c>
      <c r="F10" s="636">
        <f t="shared" si="0"/>
        <v>678.61599999999999</v>
      </c>
    </row>
    <row r="11" spans="2:6" ht="15" customHeight="1" x14ac:dyDescent="0.2">
      <c r="B11" s="81" t="s">
        <v>339</v>
      </c>
      <c r="C11" s="67">
        <f>'Section 15 data'!$Q$16</f>
        <v>21.023</v>
      </c>
      <c r="D11" s="641">
        <f>'Section 15 data'!$R$16</f>
        <v>474.995</v>
      </c>
      <c r="E11" s="205">
        <f>'Section 15 data'!$S$16</f>
        <v>44.096814627592622</v>
      </c>
      <c r="F11" s="636">
        <f t="shared" si="0"/>
        <v>496.01800000000003</v>
      </c>
    </row>
    <row r="12" spans="2:6" ht="15" customHeight="1" x14ac:dyDescent="0.2">
      <c r="B12" s="81" t="s">
        <v>340</v>
      </c>
      <c r="C12" s="67">
        <f>'Section 15 data'!$Q$17</f>
        <v>2.3250000000000002</v>
      </c>
      <c r="D12" s="641">
        <f>'Section 15 data'!$R$17</f>
        <v>109.652</v>
      </c>
      <c r="E12" s="205">
        <f>'Section 15 data'!$S$17</f>
        <v>51.53</v>
      </c>
      <c r="F12" s="636">
        <f t="shared" si="0"/>
        <v>111.977</v>
      </c>
    </row>
    <row r="13" spans="2:6" ht="15" customHeight="1" x14ac:dyDescent="0.2">
      <c r="B13" s="81" t="s">
        <v>341</v>
      </c>
      <c r="C13" s="67">
        <f>'Section 15 data'!$Q$18</f>
        <v>0.874</v>
      </c>
      <c r="D13" s="641">
        <f>'Section 15 data'!$R$18</f>
        <v>0</v>
      </c>
      <c r="E13" s="205">
        <f>'Section 15 data'!$S$18</f>
        <v>0</v>
      </c>
      <c r="F13" s="636">
        <f t="shared" si="0"/>
        <v>0.874</v>
      </c>
    </row>
    <row r="14" spans="2:6" ht="15" customHeight="1" x14ac:dyDescent="0.2">
      <c r="B14" s="81" t="s">
        <v>270</v>
      </c>
      <c r="C14" s="67">
        <f>'Section 15 data'!$Q$19</f>
        <v>0</v>
      </c>
      <c r="D14" s="641">
        <f>'Section 15 data'!$R$19</f>
        <v>0</v>
      </c>
      <c r="E14" s="205">
        <f>'Section 15 data'!$S$19</f>
        <v>0</v>
      </c>
      <c r="F14" s="636">
        <f t="shared" si="0"/>
        <v>0</v>
      </c>
    </row>
    <row r="15" spans="2:6" ht="15" customHeight="1" x14ac:dyDescent="0.2">
      <c r="B15" s="83" t="s">
        <v>80</v>
      </c>
      <c r="C15" s="642">
        <f>'Section 15 data'!$Q$8</f>
        <v>151.732</v>
      </c>
      <c r="D15" s="642">
        <f>'Section 15 data'!$R$8</f>
        <v>1232.0509999999999</v>
      </c>
      <c r="E15" s="321">
        <f>'Section 15 data'!$S$8</f>
        <v>28.06</v>
      </c>
      <c r="F15" s="643">
        <f t="shared" si="0"/>
        <v>1383.7829999999999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624</v>
      </c>
    </row>
    <row r="5" spans="2:6" ht="15" customHeight="1" x14ac:dyDescent="0.2">
      <c r="B5" s="854" t="s">
        <v>271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855"/>
      <c r="C6" s="75" t="s">
        <v>274</v>
      </c>
      <c r="D6" s="31" t="s">
        <v>273</v>
      </c>
      <c r="E6" s="9" t="s">
        <v>82</v>
      </c>
      <c r="F6" s="31" t="s">
        <v>273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70"/>
      <c r="F7" s="71"/>
    </row>
    <row r="8" spans="2:6" ht="15" customHeight="1" x14ac:dyDescent="0.2">
      <c r="B8" s="78" t="s">
        <v>342</v>
      </c>
      <c r="C8" s="637">
        <f>'Section 15 data'!$Q$24</f>
        <v>0.36899999999999999</v>
      </c>
      <c r="D8" s="638">
        <f>'Section 15 data'!$R$24</f>
        <v>0</v>
      </c>
      <c r="E8" s="205">
        <f>'Section 15 data'!$S$24</f>
        <v>0</v>
      </c>
      <c r="F8" s="639">
        <f>SUM(C8,D8)</f>
        <v>0.36899999999999999</v>
      </c>
    </row>
    <row r="9" spans="2:6" ht="15" customHeight="1" x14ac:dyDescent="0.2">
      <c r="B9" s="79" t="s">
        <v>343</v>
      </c>
      <c r="C9" s="637">
        <f>'Section 15 data'!$Q$25</f>
        <v>26.106999999999999</v>
      </c>
      <c r="D9" s="638">
        <f>'Section 15 data'!$R$25</f>
        <v>3.6739999999999999</v>
      </c>
      <c r="E9" s="205">
        <f>'Section 15 data'!$S$25</f>
        <v>100.84</v>
      </c>
      <c r="F9" s="639">
        <f t="shared" ref="F9:F17" si="0">SUM(C9,D9)</f>
        <v>29.780999999999999</v>
      </c>
    </row>
    <row r="10" spans="2:6" ht="15" customHeight="1" x14ac:dyDescent="0.2">
      <c r="B10" s="80" t="s">
        <v>344</v>
      </c>
      <c r="C10" s="637">
        <f>'Section 15 data'!$Q$26</f>
        <v>85.706000000000003</v>
      </c>
      <c r="D10" s="638">
        <f>'Section 15 data'!$R$26</f>
        <v>7.3719999999999999</v>
      </c>
      <c r="E10" s="205">
        <f>'Section 15 data'!$S$26</f>
        <v>63.78</v>
      </c>
      <c r="F10" s="639">
        <f t="shared" si="0"/>
        <v>93.078000000000003</v>
      </c>
    </row>
    <row r="11" spans="2:6" ht="15" customHeight="1" x14ac:dyDescent="0.2">
      <c r="B11" s="78" t="s">
        <v>345</v>
      </c>
      <c r="C11" s="637">
        <f>'Section 15 data'!$Q$27</f>
        <v>11.962999999999999</v>
      </c>
      <c r="D11" s="638">
        <f>'Section 15 data'!$R$27</f>
        <v>895.79700000000003</v>
      </c>
      <c r="E11" s="205">
        <f>'Section 15 data'!$S$27</f>
        <v>37.299999999999997</v>
      </c>
      <c r="F11" s="639">
        <f t="shared" si="0"/>
        <v>907.76</v>
      </c>
    </row>
    <row r="12" spans="2:6" ht="15" customHeight="1" x14ac:dyDescent="0.2">
      <c r="B12" s="78" t="s">
        <v>346</v>
      </c>
      <c r="C12" s="637">
        <f>'Section 15 data'!$Q$28</f>
        <v>13.42</v>
      </c>
      <c r="D12" s="638">
        <f>'Section 15 data'!$R$28</f>
        <v>117.77200000000001</v>
      </c>
      <c r="E12" s="205">
        <f>'Section 15 data'!$S$28</f>
        <v>45.39</v>
      </c>
      <c r="F12" s="639">
        <f t="shared" si="0"/>
        <v>131.19200000000001</v>
      </c>
    </row>
    <row r="13" spans="2:6" ht="15" customHeight="1" x14ac:dyDescent="0.2">
      <c r="B13" s="78" t="s">
        <v>347</v>
      </c>
      <c r="C13" s="637">
        <f>'Section 15 data'!$Q$29</f>
        <v>11.631</v>
      </c>
      <c r="D13" s="638">
        <f>'Section 15 data'!$R$29</f>
        <v>184.13900000000001</v>
      </c>
      <c r="E13" s="205">
        <f>'Section 15 data'!$S$29</f>
        <v>48.68</v>
      </c>
      <c r="F13" s="639">
        <f t="shared" si="0"/>
        <v>195.77</v>
      </c>
    </row>
    <row r="14" spans="2:6" ht="15" customHeight="1" x14ac:dyDescent="0.2">
      <c r="B14" s="78" t="s">
        <v>348</v>
      </c>
      <c r="C14" s="637">
        <f>'Section 15 data'!$Q$30</f>
        <v>2.536</v>
      </c>
      <c r="D14" s="638">
        <f>'Section 15 data'!$R$30</f>
        <v>20.872</v>
      </c>
      <c r="E14" s="205">
        <f>'Section 15 data'!$S$30</f>
        <v>63.88</v>
      </c>
      <c r="F14" s="639">
        <f t="shared" si="0"/>
        <v>23.408000000000001</v>
      </c>
    </row>
    <row r="15" spans="2:6" ht="15" customHeight="1" x14ac:dyDescent="0.2">
      <c r="B15" s="78" t="s">
        <v>349</v>
      </c>
      <c r="C15" s="637">
        <f>'Section 15 data'!$Q$31</f>
        <v>0</v>
      </c>
      <c r="D15" s="638">
        <f>'Section 15 data'!$R$31</f>
        <v>0</v>
      </c>
      <c r="E15" s="205">
        <f>'Section 15 data'!$S$31</f>
        <v>0</v>
      </c>
      <c r="F15" s="639">
        <f t="shared" si="0"/>
        <v>0</v>
      </c>
    </row>
    <row r="16" spans="2:6" ht="15" customHeight="1" x14ac:dyDescent="0.2">
      <c r="B16" s="78" t="s">
        <v>272</v>
      </c>
      <c r="C16" s="637">
        <f>'Section 15 data'!$Q$32</f>
        <v>0</v>
      </c>
      <c r="D16" s="638">
        <f>'Section 15 data'!$R$32</f>
        <v>2.427</v>
      </c>
      <c r="E16" s="205">
        <f>'Section 15 data'!$S$32</f>
        <v>102.44</v>
      </c>
      <c r="F16" s="639">
        <f t="shared" si="0"/>
        <v>2.427</v>
      </c>
    </row>
    <row r="17" spans="2:6" ht="15" customHeight="1" x14ac:dyDescent="0.2">
      <c r="B17" s="72" t="s">
        <v>80</v>
      </c>
      <c r="C17" s="87">
        <f>'Section 15 data'!$Q$8</f>
        <v>151.732</v>
      </c>
      <c r="D17" s="87">
        <f>'Section 15 data'!$R$8</f>
        <v>1232.0509999999999</v>
      </c>
      <c r="E17" s="321">
        <f>'Section 15 data'!$S$8</f>
        <v>28.06</v>
      </c>
      <c r="F17" s="87">
        <f t="shared" si="0"/>
        <v>1383.7829999999999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650</v>
      </c>
      <c r="C3" t="s">
        <v>631</v>
      </c>
    </row>
    <row r="5" spans="2:12" ht="15" customHeight="1" x14ac:dyDescent="0.2">
      <c r="B5" s="858" t="s">
        <v>378</v>
      </c>
      <c r="C5" s="926" t="s">
        <v>632</v>
      </c>
      <c r="D5" s="926"/>
      <c r="E5" s="926"/>
      <c r="F5" s="918"/>
      <c r="H5" s="858" t="s">
        <v>378</v>
      </c>
      <c r="I5" s="803" t="s">
        <v>753</v>
      </c>
      <c r="J5" s="877"/>
      <c r="K5" s="877"/>
      <c r="L5" s="802"/>
    </row>
    <row r="6" spans="2:12" ht="60" customHeight="1" x14ac:dyDescent="0.2">
      <c r="B6" s="938"/>
      <c r="C6" s="13" t="s">
        <v>78</v>
      </c>
      <c r="D6" s="939" t="s">
        <v>79</v>
      </c>
      <c r="E6" s="939"/>
      <c r="F6" s="30" t="s">
        <v>277</v>
      </c>
      <c r="H6" s="938"/>
      <c r="I6" s="33" t="s">
        <v>651</v>
      </c>
      <c r="J6" s="34" t="s">
        <v>279</v>
      </c>
      <c r="K6" s="34" t="s">
        <v>652</v>
      </c>
      <c r="L6" s="35" t="s">
        <v>633</v>
      </c>
    </row>
    <row r="7" spans="2:12" ht="30" customHeight="1" x14ac:dyDescent="0.2">
      <c r="B7" s="938"/>
      <c r="C7" s="31" t="s">
        <v>81</v>
      </c>
      <c r="D7" s="31" t="s">
        <v>81</v>
      </c>
      <c r="E7" s="12" t="s">
        <v>82</v>
      </c>
      <c r="F7" s="32" t="s">
        <v>81</v>
      </c>
      <c r="H7" s="938"/>
      <c r="I7" s="354" t="s">
        <v>81</v>
      </c>
      <c r="J7" s="36" t="s">
        <v>81</v>
      </c>
      <c r="K7" s="355" t="s">
        <v>282</v>
      </c>
      <c r="L7" s="356" t="s">
        <v>282</v>
      </c>
    </row>
    <row r="8" spans="2:12" ht="15" customHeight="1" x14ac:dyDescent="0.2">
      <c r="B8" s="193"/>
      <c r="C8" s="50"/>
      <c r="D8" s="50"/>
      <c r="E8" s="51"/>
      <c r="F8" s="52"/>
      <c r="G8" s="25"/>
      <c r="H8" s="193"/>
      <c r="I8" s="53"/>
      <c r="J8" s="54"/>
      <c r="K8" s="55"/>
      <c r="L8" s="56"/>
    </row>
    <row r="9" spans="2:12" ht="15" customHeight="1" x14ac:dyDescent="0.2">
      <c r="B9" s="28" t="str">
        <f>Index!$B$4</f>
        <v>Kent South London and East Sussex</v>
      </c>
      <c r="C9" s="57">
        <f>'Section 15 data'!$C$8</f>
        <v>0.14629</v>
      </c>
      <c r="D9" s="57">
        <f>'Section 15 data'!$D$8</f>
        <v>1.3077699999999999</v>
      </c>
      <c r="E9" s="58">
        <f>'Section 15 data'!$E$8</f>
        <v>25.38</v>
      </c>
      <c r="F9" s="76">
        <f>SUM(C9,D9)</f>
        <v>1.4540599999999999</v>
      </c>
      <c r="G9" s="25"/>
      <c r="H9" s="28" t="str">
        <f>Index!$B$4</f>
        <v>Kent South London and East Sussex</v>
      </c>
      <c r="I9" s="59">
        <f>'Section 15 data'!$G$6</f>
        <v>10.2445</v>
      </c>
      <c r="J9" s="60">
        <f>'Section 15 data'!$G$5</f>
        <v>96.604010000000002</v>
      </c>
      <c r="K9" s="43">
        <f>IF(I9=0,0,100*F9/I9)</f>
        <v>14.193567280003903</v>
      </c>
      <c r="L9" s="61">
        <f>IF(J9=0,0,100*F9/J9)</f>
        <v>1.5051756133104617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653</v>
      </c>
      <c r="C3" t="s">
        <v>634</v>
      </c>
    </row>
    <row r="5" spans="2:12" ht="15" customHeight="1" x14ac:dyDescent="0.2">
      <c r="B5" s="858" t="s">
        <v>378</v>
      </c>
      <c r="C5" s="926" t="s">
        <v>635</v>
      </c>
      <c r="D5" s="926"/>
      <c r="E5" s="926"/>
      <c r="F5" s="918"/>
      <c r="G5" s="25"/>
      <c r="H5" s="858" t="s">
        <v>378</v>
      </c>
      <c r="I5" s="803" t="s">
        <v>754</v>
      </c>
      <c r="J5" s="877"/>
      <c r="K5" s="877"/>
      <c r="L5" s="802"/>
    </row>
    <row r="6" spans="2:12" ht="60" customHeight="1" x14ac:dyDescent="0.2">
      <c r="B6" s="940"/>
      <c r="C6" s="13" t="s">
        <v>78</v>
      </c>
      <c r="D6" s="939" t="s">
        <v>79</v>
      </c>
      <c r="E6" s="939"/>
      <c r="F6" s="30" t="s">
        <v>277</v>
      </c>
      <c r="G6" s="25"/>
      <c r="H6" s="940"/>
      <c r="I6" s="33" t="s">
        <v>651</v>
      </c>
      <c r="J6" s="34" t="s">
        <v>279</v>
      </c>
      <c r="K6" s="34" t="s">
        <v>652</v>
      </c>
      <c r="L6" s="35" t="s">
        <v>633</v>
      </c>
    </row>
    <row r="7" spans="2:12" ht="30" customHeight="1" x14ac:dyDescent="0.2">
      <c r="B7" s="940"/>
      <c r="C7" s="31" t="s">
        <v>327</v>
      </c>
      <c r="D7" s="31" t="s">
        <v>327</v>
      </c>
      <c r="E7" s="12" t="s">
        <v>82</v>
      </c>
      <c r="F7" s="32" t="s">
        <v>327</v>
      </c>
      <c r="G7" s="25"/>
      <c r="H7" s="940"/>
      <c r="I7" s="354" t="s">
        <v>327</v>
      </c>
      <c r="J7" s="36" t="s">
        <v>327</v>
      </c>
      <c r="K7" s="355" t="s">
        <v>282</v>
      </c>
      <c r="L7" s="356" t="s">
        <v>282</v>
      </c>
    </row>
    <row r="8" spans="2:12" ht="15" customHeight="1" x14ac:dyDescent="0.2">
      <c r="B8" s="193"/>
      <c r="C8" s="63"/>
      <c r="D8" s="63"/>
      <c r="E8" s="51"/>
      <c r="F8" s="64"/>
      <c r="G8" s="25"/>
      <c r="H8" s="193"/>
      <c r="I8" s="65"/>
      <c r="J8" s="66"/>
      <c r="K8" s="55"/>
      <c r="L8" s="56"/>
    </row>
    <row r="9" spans="2:12" ht="15" customHeight="1" x14ac:dyDescent="0.2">
      <c r="B9" s="28" t="str">
        <f>Index!$B$4</f>
        <v>Kent South London and East Sussex</v>
      </c>
      <c r="C9" s="67">
        <f>'Section 15 data'!$J$8</f>
        <v>26.117000000000001</v>
      </c>
      <c r="D9" s="67">
        <f>'Section 15 data'!$K$8</f>
        <v>461.41399999999999</v>
      </c>
      <c r="E9" s="774">
        <f>'Section 15 data'!$L$8</f>
        <v>26.33</v>
      </c>
      <c r="F9" s="77">
        <f>SUM(C9,D9)</f>
        <v>487.53100000000001</v>
      </c>
      <c r="G9" s="25"/>
      <c r="H9" s="28" t="str">
        <f>Index!$B$4</f>
        <v>Kent South London and East Sussex</v>
      </c>
      <c r="I9" s="67">
        <f>'Section 15 data'!$N$6</f>
        <v>3359.04</v>
      </c>
      <c r="J9" s="67">
        <f>'Section 15 data'!$N$5</f>
        <v>20587.675000000003</v>
      </c>
      <c r="K9" s="644">
        <f>IF(I9=0,0,100*F9/I9)</f>
        <v>14.513998047061065</v>
      </c>
      <c r="L9" s="77">
        <f>IF(J9=0,0,100*F9/J9)</f>
        <v>2.3680721596780594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654</v>
      </c>
      <c r="C3" t="s">
        <v>636</v>
      </c>
    </row>
    <row r="5" spans="2:12" ht="15" customHeight="1" x14ac:dyDescent="0.2">
      <c r="B5" s="858" t="s">
        <v>382</v>
      </c>
      <c r="C5" s="926" t="s">
        <v>637</v>
      </c>
      <c r="D5" s="926"/>
      <c r="E5" s="926"/>
      <c r="F5" s="918"/>
      <c r="G5" s="25"/>
      <c r="H5" s="858" t="s">
        <v>382</v>
      </c>
      <c r="I5" s="803" t="s">
        <v>755</v>
      </c>
      <c r="J5" s="877"/>
      <c r="K5" s="877"/>
      <c r="L5" s="802"/>
    </row>
    <row r="6" spans="2:12" ht="60" customHeight="1" x14ac:dyDescent="0.2">
      <c r="B6" s="940"/>
      <c r="C6" s="13" t="s">
        <v>78</v>
      </c>
      <c r="D6" s="939" t="s">
        <v>79</v>
      </c>
      <c r="E6" s="939"/>
      <c r="F6" s="30" t="s">
        <v>277</v>
      </c>
      <c r="G6" s="25"/>
      <c r="H6" s="940"/>
      <c r="I6" s="33" t="s">
        <v>651</v>
      </c>
      <c r="J6" s="34" t="s">
        <v>279</v>
      </c>
      <c r="K6" s="34" t="s">
        <v>652</v>
      </c>
      <c r="L6" s="35" t="s">
        <v>633</v>
      </c>
    </row>
    <row r="7" spans="2:12" ht="45" customHeight="1" x14ac:dyDescent="0.2">
      <c r="B7" s="940"/>
      <c r="C7" s="31" t="s">
        <v>273</v>
      </c>
      <c r="D7" s="31" t="s">
        <v>273</v>
      </c>
      <c r="E7" s="12" t="s">
        <v>82</v>
      </c>
      <c r="F7" s="32" t="s">
        <v>273</v>
      </c>
      <c r="G7" s="25"/>
      <c r="H7" s="940"/>
      <c r="I7" s="354" t="s">
        <v>273</v>
      </c>
      <c r="J7" s="36" t="s">
        <v>273</v>
      </c>
      <c r="K7" s="355" t="s">
        <v>282</v>
      </c>
      <c r="L7" s="356" t="s">
        <v>282</v>
      </c>
    </row>
    <row r="8" spans="2:12" ht="15" customHeight="1" x14ac:dyDescent="0.2">
      <c r="B8" s="193"/>
      <c r="C8" s="50"/>
      <c r="D8" s="50"/>
      <c r="E8" s="51"/>
      <c r="F8" s="52"/>
      <c r="G8" s="25"/>
      <c r="H8" s="193"/>
      <c r="I8" s="53"/>
      <c r="J8" s="54"/>
      <c r="K8" s="55"/>
      <c r="L8" s="56"/>
    </row>
    <row r="9" spans="2:12" ht="15" customHeight="1" x14ac:dyDescent="0.2">
      <c r="B9" s="28" t="str">
        <f>Index!$B$4</f>
        <v>Kent South London and East Sussex</v>
      </c>
      <c r="C9" s="67">
        <f>'Section 15 data'!$Q$8</f>
        <v>151.732</v>
      </c>
      <c r="D9" s="67">
        <f>'Section 15 data'!$R$8</f>
        <v>1232.0509999999999</v>
      </c>
      <c r="E9" s="774">
        <f>'Section 15 data'!$S$8</f>
        <v>28.06</v>
      </c>
      <c r="F9" s="77">
        <f>SUM(C9,D9)</f>
        <v>1383.7829999999999</v>
      </c>
      <c r="G9" s="645"/>
      <c r="H9" s="28" t="str">
        <f>Index!$B$4</f>
        <v>Kent South London and East Sussex</v>
      </c>
      <c r="I9" s="68">
        <f>'Section 15 data'!$U$6</f>
        <v>9423.9589999999989</v>
      </c>
      <c r="J9" s="43">
        <f>'Section 15 data'!$U$5</f>
        <v>134691.53</v>
      </c>
      <c r="K9" s="43">
        <f>IF(I9=0,0,100*F9/I9)</f>
        <v>14.683669570294184</v>
      </c>
      <c r="L9" s="61">
        <f>IF(J9=0,0,100*F9/J9)</f>
        <v>1.0273719513023571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700</v>
      </c>
      <c r="D3" t="s">
        <v>699</v>
      </c>
      <c r="E3" t="s">
        <v>698</v>
      </c>
      <c r="F3" t="s">
        <v>697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ColWidth="9"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17" t="s">
        <v>639</v>
      </c>
      <c r="C3" s="818"/>
      <c r="D3" s="818"/>
      <c r="E3" s="818"/>
      <c r="F3" s="818"/>
      <c r="G3" s="818"/>
      <c r="I3" s="817" t="s">
        <v>641</v>
      </c>
      <c r="J3" s="818"/>
      <c r="K3" s="818"/>
      <c r="L3" s="818"/>
      <c r="M3" s="818"/>
      <c r="N3" s="818"/>
      <c r="P3" s="817" t="s">
        <v>640</v>
      </c>
      <c r="Q3" s="818"/>
      <c r="R3" s="818"/>
      <c r="S3" s="818"/>
      <c r="T3" s="818"/>
      <c r="U3" s="818"/>
    </row>
    <row r="4" spans="2:21" ht="13.5" thickBot="1" x14ac:dyDescent="0.25">
      <c r="B4" s="444"/>
      <c r="C4" s="444" t="s">
        <v>78</v>
      </c>
      <c r="D4" s="444" t="s">
        <v>310</v>
      </c>
      <c r="E4" s="464" t="s">
        <v>82</v>
      </c>
      <c r="F4" s="444" t="s">
        <v>311</v>
      </c>
      <c r="G4" s="444" t="s">
        <v>489</v>
      </c>
      <c r="I4" s="444"/>
      <c r="J4" s="444" t="s">
        <v>78</v>
      </c>
      <c r="K4" s="444" t="s">
        <v>310</v>
      </c>
      <c r="L4" s="464" t="s">
        <v>82</v>
      </c>
      <c r="M4" s="444" t="s">
        <v>311</v>
      </c>
      <c r="N4" s="444" t="s">
        <v>489</v>
      </c>
      <c r="P4" s="444"/>
      <c r="Q4" s="444" t="s">
        <v>78</v>
      </c>
      <c r="R4" s="444" t="s">
        <v>310</v>
      </c>
      <c r="S4" s="464" t="s">
        <v>82</v>
      </c>
      <c r="T4" s="444" t="s">
        <v>311</v>
      </c>
      <c r="U4" s="444" t="s">
        <v>489</v>
      </c>
    </row>
    <row r="5" spans="2:21" x14ac:dyDescent="0.2">
      <c r="B5" s="347" t="s">
        <v>106</v>
      </c>
      <c r="C5" s="348">
        <v>5.3738100000000006</v>
      </c>
      <c r="D5" s="348">
        <v>91.230199999999996</v>
      </c>
      <c r="E5" s="465">
        <v>2.84</v>
      </c>
      <c r="F5" s="468">
        <f>C5*E5/100</f>
        <v>0.15261620400000001</v>
      </c>
      <c r="G5" s="469">
        <f>C5+D5</f>
        <v>96.604010000000002</v>
      </c>
      <c r="I5" s="347" t="s">
        <v>106</v>
      </c>
      <c r="J5" s="348">
        <v>894.36300000000006</v>
      </c>
      <c r="K5" s="776">
        <v>19693.312000000002</v>
      </c>
      <c r="L5" s="776">
        <v>4.33</v>
      </c>
      <c r="M5" s="468">
        <f>K5*L5/100</f>
        <v>852.72040960000015</v>
      </c>
      <c r="N5" s="469">
        <f>J5+K5</f>
        <v>20587.675000000003</v>
      </c>
      <c r="P5" s="347" t="s">
        <v>106</v>
      </c>
      <c r="Q5" s="348">
        <v>6501.2479999999996</v>
      </c>
      <c r="R5" s="348">
        <v>128190.28200000001</v>
      </c>
      <c r="S5" s="465">
        <v>4.63</v>
      </c>
      <c r="T5" s="468">
        <f>R5*S5/100</f>
        <v>5935.2100565999999</v>
      </c>
      <c r="U5" s="469">
        <f>Q5+R5</f>
        <v>134691.53</v>
      </c>
    </row>
    <row r="6" spans="2:21" x14ac:dyDescent="0.2">
      <c r="B6" s="349" t="s">
        <v>92</v>
      </c>
      <c r="C6" s="346">
        <v>2.5344600000000002</v>
      </c>
      <c r="D6" s="346">
        <v>7.7100400000000002</v>
      </c>
      <c r="E6" s="466">
        <v>8.5500000000000007</v>
      </c>
      <c r="F6" s="470">
        <f>C6*E6/100</f>
        <v>0.21669633000000005</v>
      </c>
      <c r="G6" s="471">
        <f t="shared" ref="G6:G8" si="0">C6+D6</f>
        <v>10.2445</v>
      </c>
      <c r="I6" s="349" t="s">
        <v>92</v>
      </c>
      <c r="J6" s="346">
        <v>536.35400000000004</v>
      </c>
      <c r="K6" s="776">
        <v>2822.6860000000001</v>
      </c>
      <c r="L6" s="776">
        <v>10.39</v>
      </c>
      <c r="M6" s="470">
        <f>K6*L6/100</f>
        <v>293.27707540000006</v>
      </c>
      <c r="N6" s="471">
        <f>J6+K6</f>
        <v>3359.04</v>
      </c>
      <c r="P6" s="349" t="s">
        <v>92</v>
      </c>
      <c r="Q6" s="346">
        <v>2597.6170000000002</v>
      </c>
      <c r="R6" s="346">
        <v>6826.3419999999996</v>
      </c>
      <c r="S6" s="466">
        <v>10.94</v>
      </c>
      <c r="T6" s="470">
        <f>R6*S6/100</f>
        <v>746.80181479999999</v>
      </c>
      <c r="U6" s="471">
        <f>Q6+R6</f>
        <v>9423.9589999999989</v>
      </c>
    </row>
    <row r="7" spans="2:21" x14ac:dyDescent="0.2">
      <c r="B7" s="350" t="s">
        <v>105</v>
      </c>
      <c r="C7" s="346">
        <v>2.83935</v>
      </c>
      <c r="D7" s="346">
        <v>83.496759999999995</v>
      </c>
      <c r="E7" s="466">
        <v>3.14</v>
      </c>
      <c r="F7" s="470">
        <f>C7*E7/100</f>
        <v>8.9155590000000007E-2</v>
      </c>
      <c r="G7" s="471">
        <f t="shared" si="0"/>
        <v>86.336109999999991</v>
      </c>
      <c r="I7" s="350" t="s">
        <v>105</v>
      </c>
      <c r="J7" s="346">
        <v>358.00900000000001</v>
      </c>
      <c r="K7" s="776">
        <v>16863.766</v>
      </c>
      <c r="L7" s="776">
        <v>4.92</v>
      </c>
      <c r="M7" s="470">
        <f>K7*L7/100</f>
        <v>829.69728720000001</v>
      </c>
      <c r="N7" s="471">
        <f>J7+K7</f>
        <v>17221.775000000001</v>
      </c>
      <c r="P7" s="350" t="s">
        <v>105</v>
      </c>
      <c r="Q7" s="346">
        <v>3903.6309999999999</v>
      </c>
      <c r="R7" s="346">
        <v>121344.743</v>
      </c>
      <c r="S7" s="466">
        <v>4.88</v>
      </c>
      <c r="T7" s="470">
        <f>R7*S7/100</f>
        <v>5921.6234583999994</v>
      </c>
      <c r="U7" s="471">
        <f>Q7+R7</f>
        <v>125248.374</v>
      </c>
    </row>
    <row r="8" spans="2:21" ht="13.5" thickBot="1" x14ac:dyDescent="0.25">
      <c r="B8" s="351" t="s">
        <v>99</v>
      </c>
      <c r="C8" s="352">
        <v>8.2849999999999993E-2</v>
      </c>
      <c r="D8" s="23">
        <v>12.42032</v>
      </c>
      <c r="E8" s="467">
        <v>12.35</v>
      </c>
      <c r="F8" s="472">
        <f>C8*E8/100</f>
        <v>1.0231974999999999E-2</v>
      </c>
      <c r="G8" s="473">
        <f t="shared" si="0"/>
        <v>12.503170000000001</v>
      </c>
      <c r="I8" s="351" t="s">
        <v>99</v>
      </c>
      <c r="J8" s="585">
        <v>5.0430000000000001</v>
      </c>
      <c r="K8" s="777">
        <v>2614.0210000000002</v>
      </c>
      <c r="L8" s="777">
        <v>16.45</v>
      </c>
      <c r="M8" s="472">
        <f>K8*L8/100</f>
        <v>430.00645450000002</v>
      </c>
      <c r="N8" s="473">
        <f>J8+K8</f>
        <v>2619.0640000000003</v>
      </c>
      <c r="P8" s="351" t="s">
        <v>99</v>
      </c>
      <c r="Q8" s="352">
        <v>197.715</v>
      </c>
      <c r="R8" s="352">
        <v>24275.75</v>
      </c>
      <c r="S8" s="467">
        <v>15.3</v>
      </c>
      <c r="T8" s="472">
        <f>R8*S8/100</f>
        <v>3714.1897500000005</v>
      </c>
      <c r="U8" s="473">
        <f>Q8+R8</f>
        <v>24473.465</v>
      </c>
    </row>
    <row r="9" spans="2:21" x14ac:dyDescent="0.2">
      <c r="D9" s="586"/>
      <c r="J9" s="586"/>
    </row>
    <row r="11" spans="2:21" ht="38.25" customHeight="1" x14ac:dyDescent="0.2">
      <c r="B11" s="817" t="s">
        <v>477</v>
      </c>
      <c r="C11" s="818"/>
      <c r="D11" s="818"/>
      <c r="E11" s="818"/>
      <c r="F11" s="818"/>
      <c r="G11" s="818"/>
      <c r="I11" s="817" t="s">
        <v>490</v>
      </c>
      <c r="J11" s="818"/>
      <c r="K11" s="818"/>
      <c r="L11" s="818"/>
      <c r="M11" s="818"/>
      <c r="N11" s="818"/>
      <c r="P11" s="817" t="s">
        <v>478</v>
      </c>
      <c r="Q11" s="818"/>
      <c r="R11" s="818"/>
      <c r="S11" s="818"/>
      <c r="T11" s="818"/>
      <c r="U11" s="818"/>
    </row>
    <row r="12" spans="2:21" ht="13.5" thickBot="1" x14ac:dyDescent="0.25">
      <c r="B12" s="444"/>
      <c r="C12" s="444" t="s">
        <v>78</v>
      </c>
      <c r="D12" s="444" t="s">
        <v>310</v>
      </c>
      <c r="E12" s="464" t="s">
        <v>82</v>
      </c>
      <c r="F12" s="444" t="s">
        <v>311</v>
      </c>
      <c r="G12" s="444" t="s">
        <v>489</v>
      </c>
      <c r="I12" s="444"/>
      <c r="J12" s="444" t="s">
        <v>78</v>
      </c>
      <c r="K12" s="444" t="s">
        <v>310</v>
      </c>
      <c r="L12" s="464" t="s">
        <v>82</v>
      </c>
      <c r="M12" s="444" t="s">
        <v>311</v>
      </c>
      <c r="N12" s="444" t="s">
        <v>489</v>
      </c>
      <c r="P12" s="444"/>
      <c r="Q12" s="444" t="s">
        <v>78</v>
      </c>
      <c r="R12" s="444" t="s">
        <v>310</v>
      </c>
      <c r="S12" s="464" t="s">
        <v>82</v>
      </c>
      <c r="T12" s="444" t="s">
        <v>311</v>
      </c>
      <c r="U12" s="444" t="s">
        <v>489</v>
      </c>
    </row>
    <row r="13" spans="2:21" x14ac:dyDescent="0.2">
      <c r="B13" s="347" t="s">
        <v>119</v>
      </c>
      <c r="C13" s="553">
        <v>3.0499999999999998E-3</v>
      </c>
      <c r="D13" s="348">
        <v>1.59843</v>
      </c>
      <c r="E13" s="465">
        <v>28.23</v>
      </c>
      <c r="F13" s="468">
        <f t="shared" ref="F13:F19" si="1">D13*E13/100</f>
        <v>0.45123678900000003</v>
      </c>
      <c r="G13" s="469">
        <f t="shared" ref="G13:G19" si="2">C13+D13</f>
        <v>1.60148</v>
      </c>
      <c r="I13" s="347" t="s">
        <v>119</v>
      </c>
      <c r="J13" s="348">
        <v>0</v>
      </c>
      <c r="K13" s="348">
        <v>0</v>
      </c>
      <c r="L13" s="465">
        <v>0</v>
      </c>
      <c r="M13" s="468">
        <f t="shared" ref="M13:M19" si="3">K13*L13/100</f>
        <v>0</v>
      </c>
      <c r="N13" s="469">
        <f t="shared" ref="N13:N19" si="4">J13+K13</f>
        <v>0</v>
      </c>
      <c r="P13" s="347" t="s">
        <v>119</v>
      </c>
      <c r="Q13" s="348">
        <v>0</v>
      </c>
      <c r="R13" s="348">
        <v>0</v>
      </c>
      <c r="S13" s="465">
        <v>0</v>
      </c>
      <c r="T13" s="468">
        <f t="shared" ref="T13:T19" si="5">R13*S13/100</f>
        <v>0</v>
      </c>
      <c r="U13" s="469">
        <f t="shared" ref="U13:U19" si="6">Q13+R13</f>
        <v>0</v>
      </c>
    </row>
    <row r="14" spans="2:21" x14ac:dyDescent="0.2">
      <c r="B14" s="349" t="s">
        <v>120</v>
      </c>
      <c r="C14" s="553">
        <v>2.8030000000000003E-2</v>
      </c>
      <c r="D14" s="346">
        <v>0.49751000000000001</v>
      </c>
      <c r="E14" s="466">
        <v>27.7</v>
      </c>
      <c r="F14" s="470">
        <f t="shared" si="1"/>
        <v>0.13781027000000001</v>
      </c>
      <c r="G14" s="471">
        <f t="shared" si="2"/>
        <v>0.52554000000000001</v>
      </c>
      <c r="I14" s="349" t="s">
        <v>120</v>
      </c>
      <c r="J14" s="346">
        <v>9.0999999999999998E-2</v>
      </c>
      <c r="K14" s="346">
        <v>17.597999999999999</v>
      </c>
      <c r="L14" s="466">
        <v>36.520000000000003</v>
      </c>
      <c r="M14" s="470">
        <f t="shared" si="3"/>
        <v>6.4267895999999993</v>
      </c>
      <c r="N14" s="471">
        <f t="shared" si="4"/>
        <v>17.689</v>
      </c>
      <c r="P14" s="349" t="s">
        <v>120</v>
      </c>
      <c r="Q14" s="346">
        <v>38.46</v>
      </c>
      <c r="R14" s="346">
        <v>1484.482</v>
      </c>
      <c r="S14" s="466">
        <v>27</v>
      </c>
      <c r="T14" s="470">
        <f t="shared" si="5"/>
        <v>400.81013999999993</v>
      </c>
      <c r="U14" s="471">
        <f t="shared" si="6"/>
        <v>1522.942</v>
      </c>
    </row>
    <row r="15" spans="2:21" x14ac:dyDescent="0.2">
      <c r="B15" s="350" t="s">
        <v>121</v>
      </c>
      <c r="C15" s="553">
        <v>8.3300000000000006E-3</v>
      </c>
      <c r="D15" s="346">
        <v>5.1862899999999996</v>
      </c>
      <c r="E15" s="466">
        <v>17.023810624367723</v>
      </c>
      <c r="F15" s="470">
        <f t="shared" si="1"/>
        <v>0.88290418803052073</v>
      </c>
      <c r="G15" s="471">
        <f t="shared" si="2"/>
        <v>5.1946199999999996</v>
      </c>
      <c r="I15" s="350" t="s">
        <v>121</v>
      </c>
      <c r="J15" s="346">
        <v>0.26</v>
      </c>
      <c r="K15" s="346">
        <v>1077.9860000000001</v>
      </c>
      <c r="L15" s="466">
        <v>22.66870686213424</v>
      </c>
      <c r="M15" s="470">
        <f t="shared" si="3"/>
        <v>244.36548635484644</v>
      </c>
      <c r="N15" s="471">
        <f t="shared" si="4"/>
        <v>1078.2460000000001</v>
      </c>
      <c r="P15" s="350" t="s">
        <v>121</v>
      </c>
      <c r="Q15" s="346">
        <v>40.220999999999997</v>
      </c>
      <c r="R15" s="346">
        <v>17119.121999999999</v>
      </c>
      <c r="S15" s="466">
        <v>19.363136303092414</v>
      </c>
      <c r="T15" s="470">
        <f t="shared" si="5"/>
        <v>3314.79892675268</v>
      </c>
      <c r="U15" s="471">
        <f t="shared" si="6"/>
        <v>17159.343000000001</v>
      </c>
    </row>
    <row r="16" spans="2:21" x14ac:dyDescent="0.2">
      <c r="B16" s="350" t="s">
        <v>122</v>
      </c>
      <c r="C16" s="553">
        <v>3.7510000000000002E-2</v>
      </c>
      <c r="D16" s="346">
        <v>2.20052</v>
      </c>
      <c r="E16" s="466">
        <v>20.854471231048255</v>
      </c>
      <c r="F16" s="470">
        <f t="shared" si="1"/>
        <v>0.45890681033346303</v>
      </c>
      <c r="G16" s="471">
        <f t="shared" si="2"/>
        <v>2.2380300000000002</v>
      </c>
      <c r="I16" s="350" t="s">
        <v>122</v>
      </c>
      <c r="J16" s="346">
        <v>3.395</v>
      </c>
      <c r="K16" s="346">
        <v>525.66999999999996</v>
      </c>
      <c r="L16" s="466">
        <v>21.775336740762029</v>
      </c>
      <c r="M16" s="470">
        <f t="shared" si="3"/>
        <v>114.46641264516374</v>
      </c>
      <c r="N16" s="471">
        <f t="shared" si="4"/>
        <v>529.06499999999994</v>
      </c>
      <c r="P16" s="350" t="s">
        <v>122</v>
      </c>
      <c r="Q16" s="346">
        <v>107.20699999999999</v>
      </c>
      <c r="R16" s="346">
        <v>2417.5590000000002</v>
      </c>
      <c r="S16" s="466">
        <v>22.252852057797266</v>
      </c>
      <c r="T16" s="470">
        <f t="shared" si="5"/>
        <v>537.975827679963</v>
      </c>
      <c r="U16" s="471">
        <f t="shared" si="6"/>
        <v>2524.7660000000001</v>
      </c>
    </row>
    <row r="17" spans="2:21" x14ac:dyDescent="0.2">
      <c r="B17" s="350" t="s">
        <v>123</v>
      </c>
      <c r="C17" s="553">
        <v>4.2000000000000006E-3</v>
      </c>
      <c r="D17" s="346">
        <v>1.4196900000000001</v>
      </c>
      <c r="E17" s="466">
        <v>38.15</v>
      </c>
      <c r="F17" s="470">
        <f t="shared" si="1"/>
        <v>0.54161173500000004</v>
      </c>
      <c r="G17" s="471">
        <f t="shared" si="2"/>
        <v>1.4238900000000001</v>
      </c>
      <c r="I17" s="350" t="s">
        <v>123</v>
      </c>
      <c r="J17" s="346">
        <v>0.78400000000000003</v>
      </c>
      <c r="K17" s="346">
        <v>444.43299999999999</v>
      </c>
      <c r="L17" s="466">
        <v>35.159999999999997</v>
      </c>
      <c r="M17" s="470">
        <f t="shared" si="3"/>
        <v>156.26264279999998</v>
      </c>
      <c r="N17" s="471">
        <f t="shared" si="4"/>
        <v>445.21699999999998</v>
      </c>
      <c r="P17" s="350" t="s">
        <v>123</v>
      </c>
      <c r="Q17" s="346">
        <v>10.239000000000001</v>
      </c>
      <c r="R17" s="346">
        <v>2446.9769999999999</v>
      </c>
      <c r="S17" s="466">
        <v>45</v>
      </c>
      <c r="T17" s="470">
        <f t="shared" si="5"/>
        <v>1101.1396500000001</v>
      </c>
      <c r="U17" s="471">
        <f t="shared" si="6"/>
        <v>2457.2159999999999</v>
      </c>
    </row>
    <row r="18" spans="2:21" x14ac:dyDescent="0.2">
      <c r="B18" s="350" t="s">
        <v>124</v>
      </c>
      <c r="C18" s="553">
        <v>9.3999999999999997E-4</v>
      </c>
      <c r="D18" s="346">
        <v>0.33418999999999999</v>
      </c>
      <c r="E18" s="466">
        <v>45.64</v>
      </c>
      <c r="F18" s="470">
        <f t="shared" si="1"/>
        <v>0.15252431599999999</v>
      </c>
      <c r="G18" s="471">
        <f t="shared" si="2"/>
        <v>0.33512999999999998</v>
      </c>
      <c r="I18" s="350" t="s">
        <v>124</v>
      </c>
      <c r="J18" s="346">
        <v>0.22</v>
      </c>
      <c r="K18" s="346">
        <v>76.423000000000002</v>
      </c>
      <c r="L18" s="466">
        <v>46.69</v>
      </c>
      <c r="M18" s="470">
        <f t="shared" si="3"/>
        <v>35.681898699999998</v>
      </c>
      <c r="N18" s="471">
        <f t="shared" si="4"/>
        <v>76.643000000000001</v>
      </c>
      <c r="P18" s="350" t="s">
        <v>124</v>
      </c>
      <c r="Q18" s="346">
        <v>1.03</v>
      </c>
      <c r="R18" s="346">
        <v>679.57399999999996</v>
      </c>
      <c r="S18" s="466">
        <v>49.66</v>
      </c>
      <c r="T18" s="470">
        <f t="shared" si="5"/>
        <v>337.47644839999992</v>
      </c>
      <c r="U18" s="471">
        <f t="shared" si="6"/>
        <v>680.60399999999993</v>
      </c>
    </row>
    <row r="19" spans="2:21" ht="13.5" thickBot="1" x14ac:dyDescent="0.25">
      <c r="B19" s="351" t="s">
        <v>125</v>
      </c>
      <c r="C19" s="553">
        <v>8.0000000000000004E-4</v>
      </c>
      <c r="D19" s="352">
        <v>1.1836900000000001</v>
      </c>
      <c r="E19" s="467">
        <v>58.810000000000009</v>
      </c>
      <c r="F19" s="472">
        <f t="shared" si="1"/>
        <v>0.69612808900000023</v>
      </c>
      <c r="G19" s="473">
        <f t="shared" si="2"/>
        <v>1.18449</v>
      </c>
      <c r="I19" s="351" t="s">
        <v>125</v>
      </c>
      <c r="J19" s="352">
        <v>0.29299999999999998</v>
      </c>
      <c r="K19" s="352">
        <v>471.911</v>
      </c>
      <c r="L19" s="467">
        <v>59.360000000000014</v>
      </c>
      <c r="M19" s="472">
        <f t="shared" si="3"/>
        <v>280.12636960000009</v>
      </c>
      <c r="N19" s="473">
        <f t="shared" si="4"/>
        <v>472.20400000000001</v>
      </c>
      <c r="P19" s="351" t="s">
        <v>125</v>
      </c>
      <c r="Q19" s="352">
        <v>0.55800000000000005</v>
      </c>
      <c r="R19" s="352">
        <v>128.035</v>
      </c>
      <c r="S19" s="467">
        <v>47.56</v>
      </c>
      <c r="T19" s="472">
        <f t="shared" si="5"/>
        <v>60.893446000000004</v>
      </c>
      <c r="U19" s="473">
        <f t="shared" si="6"/>
        <v>128.59299999999999</v>
      </c>
    </row>
    <row r="20" spans="2:21" x14ac:dyDescent="0.2">
      <c r="C20" s="586"/>
    </row>
    <row r="22" spans="2:21" ht="38.25" customHeight="1" x14ac:dyDescent="0.2">
      <c r="B22" s="817" t="s">
        <v>476</v>
      </c>
      <c r="C22" s="818"/>
      <c r="D22" s="818"/>
      <c r="E22" s="818"/>
      <c r="F22" s="818"/>
      <c r="G22" s="818"/>
      <c r="I22" s="817" t="s">
        <v>655</v>
      </c>
      <c r="J22" s="818"/>
      <c r="K22" s="818"/>
      <c r="L22" s="818"/>
      <c r="M22" s="818"/>
      <c r="N22" s="818"/>
      <c r="P22" s="817" t="s">
        <v>479</v>
      </c>
      <c r="Q22" s="818"/>
      <c r="R22" s="818"/>
      <c r="S22" s="818"/>
      <c r="T22" s="818"/>
      <c r="U22" s="818"/>
    </row>
    <row r="23" spans="2:21" ht="13.5" thickBot="1" x14ac:dyDescent="0.25">
      <c r="B23" s="444"/>
      <c r="C23" s="444" t="s">
        <v>78</v>
      </c>
      <c r="D23" s="444" t="s">
        <v>310</v>
      </c>
      <c r="E23" s="464" t="s">
        <v>82</v>
      </c>
      <c r="F23" s="444" t="s">
        <v>311</v>
      </c>
      <c r="G23" s="444" t="s">
        <v>489</v>
      </c>
      <c r="I23" s="444"/>
      <c r="J23" s="444" t="s">
        <v>78</v>
      </c>
      <c r="K23" s="444" t="s">
        <v>310</v>
      </c>
      <c r="L23" s="464" t="s">
        <v>82</v>
      </c>
      <c r="M23" s="444" t="s">
        <v>311</v>
      </c>
      <c r="N23" s="444" t="s">
        <v>489</v>
      </c>
      <c r="P23" s="444"/>
      <c r="Q23" s="444" t="s">
        <v>78</v>
      </c>
      <c r="R23" s="444" t="s">
        <v>310</v>
      </c>
      <c r="S23" s="464" t="s">
        <v>82</v>
      </c>
      <c r="T23" s="444" t="s">
        <v>311</v>
      </c>
      <c r="U23" s="444" t="s">
        <v>489</v>
      </c>
    </row>
    <row r="24" spans="2:21" x14ac:dyDescent="0.2">
      <c r="B24" s="347" t="s">
        <v>127</v>
      </c>
      <c r="C24" s="348">
        <v>3.7689999999999994E-2</v>
      </c>
      <c r="D24" s="348">
        <v>2.57646</v>
      </c>
      <c r="E24" s="465">
        <v>23.62</v>
      </c>
      <c r="F24" s="468">
        <f t="shared" ref="F24:F32" si="7">D24*E24/100</f>
        <v>0.60855985199999996</v>
      </c>
      <c r="G24" s="469">
        <f t="shared" ref="G24:G32" si="8">C24+D24</f>
        <v>2.61415</v>
      </c>
      <c r="I24" s="347" t="s">
        <v>127</v>
      </c>
      <c r="J24" s="348">
        <v>0.26100000000000001</v>
      </c>
      <c r="K24" s="348">
        <v>32.542000000000002</v>
      </c>
      <c r="L24" s="465">
        <v>40.369999999999997</v>
      </c>
      <c r="M24" s="468">
        <f t="shared" ref="M24:M32" si="9">K24*L24/100</f>
        <v>13.137205400000001</v>
      </c>
      <c r="N24" s="469">
        <f t="shared" ref="N24:N32" si="10">J24+K24</f>
        <v>32.803000000000004</v>
      </c>
      <c r="P24" s="347" t="s">
        <v>127</v>
      </c>
      <c r="Q24" s="348">
        <v>70.894999999999996</v>
      </c>
      <c r="R24" s="348">
        <v>4129.8890000000001</v>
      </c>
      <c r="S24" s="465">
        <v>37.799999999999997</v>
      </c>
      <c r="T24" s="468">
        <f t="shared" ref="T24:T32" si="11">R24*S24/100</f>
        <v>1561.0980419999999</v>
      </c>
      <c r="U24" s="469">
        <f t="shared" ref="U24:U32" si="12">Q24+R24</f>
        <v>4200.7840000000006</v>
      </c>
    </row>
    <row r="25" spans="2:21" x14ac:dyDescent="0.2">
      <c r="B25" s="349" t="s">
        <v>128</v>
      </c>
      <c r="C25" s="346">
        <v>2.1229999999999999E-2</v>
      </c>
      <c r="D25" s="346">
        <v>1.4188499999999999</v>
      </c>
      <c r="E25" s="466">
        <v>28.25</v>
      </c>
      <c r="F25" s="470">
        <f t="shared" si="7"/>
        <v>0.400825125</v>
      </c>
      <c r="G25" s="471">
        <f t="shared" si="8"/>
        <v>1.44008</v>
      </c>
      <c r="I25" s="349" t="s">
        <v>128</v>
      </c>
      <c r="J25" s="346">
        <v>1.7250000000000001</v>
      </c>
      <c r="K25" s="346">
        <v>125.199</v>
      </c>
      <c r="L25" s="466">
        <v>28.66</v>
      </c>
      <c r="M25" s="470">
        <f t="shared" si="9"/>
        <v>35.882033399999997</v>
      </c>
      <c r="N25" s="471">
        <f t="shared" si="10"/>
        <v>126.92399999999999</v>
      </c>
      <c r="P25" s="349" t="s">
        <v>128</v>
      </c>
      <c r="Q25" s="346">
        <v>80.444000000000003</v>
      </c>
      <c r="R25" s="346">
        <v>6512.3370000000004</v>
      </c>
      <c r="S25" s="466">
        <v>28.18</v>
      </c>
      <c r="T25" s="470">
        <f t="shared" si="11"/>
        <v>1835.1765666000001</v>
      </c>
      <c r="U25" s="471">
        <f t="shared" si="12"/>
        <v>6592.7810000000009</v>
      </c>
    </row>
    <row r="26" spans="2:21" x14ac:dyDescent="0.2">
      <c r="B26" s="349" t="s">
        <v>129</v>
      </c>
      <c r="C26" s="346">
        <v>1.9559999999999998E-2</v>
      </c>
      <c r="D26" s="346">
        <v>2.5967500000000001</v>
      </c>
      <c r="E26" s="466">
        <v>23.94</v>
      </c>
      <c r="F26" s="470">
        <f t="shared" si="7"/>
        <v>0.62166195000000013</v>
      </c>
      <c r="G26" s="471">
        <f t="shared" si="8"/>
        <v>2.6163099999999999</v>
      </c>
      <c r="I26" s="349" t="s">
        <v>129</v>
      </c>
      <c r="J26" s="346">
        <v>2.2989999999999999</v>
      </c>
      <c r="K26" s="346">
        <v>473.81200000000001</v>
      </c>
      <c r="L26" s="466">
        <v>24.89</v>
      </c>
      <c r="M26" s="470">
        <f t="shared" si="9"/>
        <v>117.93180680000002</v>
      </c>
      <c r="N26" s="471">
        <f t="shared" si="10"/>
        <v>476.11099999999999</v>
      </c>
      <c r="P26" s="349" t="s">
        <v>129</v>
      </c>
      <c r="Q26" s="346">
        <v>43.259</v>
      </c>
      <c r="R26" s="346">
        <v>7422.665</v>
      </c>
      <c r="S26" s="466">
        <v>25.54</v>
      </c>
      <c r="T26" s="470">
        <f t="shared" si="11"/>
        <v>1895.7486410000001</v>
      </c>
      <c r="U26" s="471">
        <f t="shared" si="12"/>
        <v>7465.924</v>
      </c>
    </row>
    <row r="27" spans="2:21" x14ac:dyDescent="0.2">
      <c r="B27" s="349" t="s">
        <v>130</v>
      </c>
      <c r="C27" s="346">
        <v>1.74E-3</v>
      </c>
      <c r="D27" s="346">
        <v>2.0914899999999998</v>
      </c>
      <c r="E27" s="466">
        <v>22.48</v>
      </c>
      <c r="F27" s="470">
        <f t="shared" si="7"/>
        <v>0.47016695200000003</v>
      </c>
      <c r="G27" s="471">
        <f t="shared" si="8"/>
        <v>2.0932299999999997</v>
      </c>
      <c r="I27" s="349" t="s">
        <v>130</v>
      </c>
      <c r="J27" s="346">
        <v>0.22600000000000001</v>
      </c>
      <c r="K27" s="346">
        <v>724.14300000000003</v>
      </c>
      <c r="L27" s="466">
        <v>28.48</v>
      </c>
      <c r="M27" s="470">
        <f t="shared" si="9"/>
        <v>206.23592640000004</v>
      </c>
      <c r="N27" s="471">
        <f t="shared" si="10"/>
        <v>724.36900000000003</v>
      </c>
      <c r="P27" s="349" t="s">
        <v>130</v>
      </c>
      <c r="Q27" s="346">
        <v>1.9730000000000001</v>
      </c>
      <c r="R27" s="346">
        <v>4276.2190000000001</v>
      </c>
      <c r="S27" s="466">
        <v>29</v>
      </c>
      <c r="T27" s="470">
        <f t="shared" si="11"/>
        <v>1240.1035099999999</v>
      </c>
      <c r="U27" s="471">
        <f t="shared" si="12"/>
        <v>4278.192</v>
      </c>
    </row>
    <row r="28" spans="2:21" x14ac:dyDescent="0.2">
      <c r="B28" s="349" t="s">
        <v>131</v>
      </c>
      <c r="C28" s="346">
        <v>1.58E-3</v>
      </c>
      <c r="D28" s="346">
        <v>1.5810799999999998</v>
      </c>
      <c r="E28" s="466">
        <v>29.38</v>
      </c>
      <c r="F28" s="470">
        <f t="shared" si="7"/>
        <v>0.46452130399999997</v>
      </c>
      <c r="G28" s="471">
        <f t="shared" si="8"/>
        <v>1.5826599999999997</v>
      </c>
      <c r="I28" s="349" t="s">
        <v>131</v>
      </c>
      <c r="J28" s="346">
        <v>0.23599999999999999</v>
      </c>
      <c r="K28" s="346">
        <v>490.79</v>
      </c>
      <c r="L28" s="466">
        <v>31.94</v>
      </c>
      <c r="M28" s="470">
        <f t="shared" si="9"/>
        <v>156.75832600000001</v>
      </c>
      <c r="N28" s="471">
        <f t="shared" si="10"/>
        <v>491.02600000000001</v>
      </c>
      <c r="P28" s="349" t="s">
        <v>131</v>
      </c>
      <c r="Q28" s="346">
        <v>0.81699999999999995</v>
      </c>
      <c r="R28" s="346">
        <v>1501.3679999999999</v>
      </c>
      <c r="S28" s="466">
        <v>34.909999999999997</v>
      </c>
      <c r="T28" s="470">
        <f t="shared" si="11"/>
        <v>524.12756879999995</v>
      </c>
      <c r="U28" s="471">
        <f t="shared" si="12"/>
        <v>1502.1849999999999</v>
      </c>
    </row>
    <row r="29" spans="2:21" x14ac:dyDescent="0.2">
      <c r="B29" s="349" t="s">
        <v>132</v>
      </c>
      <c r="C29" s="346">
        <v>4.8999999999999998E-4</v>
      </c>
      <c r="D29" s="346">
        <v>0.78089999999999993</v>
      </c>
      <c r="E29" s="466">
        <v>37.15</v>
      </c>
      <c r="F29" s="470">
        <f t="shared" si="7"/>
        <v>0.29010434999999996</v>
      </c>
      <c r="G29" s="471">
        <f t="shared" si="8"/>
        <v>0.78138999999999992</v>
      </c>
      <c r="I29" s="349" t="s">
        <v>132</v>
      </c>
      <c r="J29" s="346">
        <v>0.114</v>
      </c>
      <c r="K29" s="346">
        <v>237.48500000000001</v>
      </c>
      <c r="L29" s="466">
        <v>33.86</v>
      </c>
      <c r="M29" s="470">
        <f t="shared" si="9"/>
        <v>80.412421000000009</v>
      </c>
      <c r="N29" s="471">
        <f t="shared" si="10"/>
        <v>237.59900000000002</v>
      </c>
      <c r="P29" s="349" t="s">
        <v>132</v>
      </c>
      <c r="Q29" s="346">
        <v>0.128</v>
      </c>
      <c r="R29" s="346">
        <v>313.01799999999997</v>
      </c>
      <c r="S29" s="466">
        <v>34.29</v>
      </c>
      <c r="T29" s="470">
        <f t="shared" si="11"/>
        <v>107.33387219999999</v>
      </c>
      <c r="U29" s="471">
        <f t="shared" si="12"/>
        <v>313.14599999999996</v>
      </c>
    </row>
    <row r="30" spans="2:21" x14ac:dyDescent="0.2">
      <c r="B30" s="349" t="s">
        <v>133</v>
      </c>
      <c r="C30" s="346">
        <v>4.2999999999999999E-4</v>
      </c>
      <c r="D30" s="346">
        <v>0.38872000000000001</v>
      </c>
      <c r="E30" s="466">
        <v>57.16</v>
      </c>
      <c r="F30" s="470">
        <f t="shared" si="7"/>
        <v>0.22219235200000001</v>
      </c>
      <c r="G30" s="471">
        <f t="shared" si="8"/>
        <v>0.38915</v>
      </c>
      <c r="I30" s="349" t="s">
        <v>133</v>
      </c>
      <c r="J30" s="346">
        <v>0.16700000000000001</v>
      </c>
      <c r="K30" s="346">
        <v>142.40799999999999</v>
      </c>
      <c r="L30" s="466">
        <v>60.01</v>
      </c>
      <c r="M30" s="470">
        <f t="shared" si="9"/>
        <v>85.459040799999983</v>
      </c>
      <c r="N30" s="471">
        <f t="shared" si="10"/>
        <v>142.57499999999999</v>
      </c>
      <c r="P30" s="349" t="s">
        <v>133</v>
      </c>
      <c r="Q30" s="346">
        <v>0.189</v>
      </c>
      <c r="R30" s="346">
        <v>66.977999999999994</v>
      </c>
      <c r="S30" s="466">
        <v>57.04</v>
      </c>
      <c r="T30" s="470">
        <f t="shared" si="11"/>
        <v>38.204251199999995</v>
      </c>
      <c r="U30" s="471">
        <f t="shared" si="12"/>
        <v>67.166999999999987</v>
      </c>
    </row>
    <row r="31" spans="2:21" x14ac:dyDescent="0.2">
      <c r="B31" s="349" t="s">
        <v>134</v>
      </c>
      <c r="C31" s="346">
        <v>1.3000000000000002E-4</v>
      </c>
      <c r="D31" s="346">
        <v>7.102E-2</v>
      </c>
      <c r="E31" s="466">
        <v>98.22</v>
      </c>
      <c r="F31" s="470">
        <f t="shared" si="7"/>
        <v>6.9755843999999997E-2</v>
      </c>
      <c r="G31" s="471">
        <f t="shared" si="8"/>
        <v>7.1150000000000005E-2</v>
      </c>
      <c r="I31" s="349" t="s">
        <v>134</v>
      </c>
      <c r="J31" s="346">
        <v>1.4999999999999999E-2</v>
      </c>
      <c r="K31" s="346">
        <v>15.84</v>
      </c>
      <c r="L31" s="466">
        <v>98.22</v>
      </c>
      <c r="M31" s="470">
        <f t="shared" si="9"/>
        <v>15.558047999999999</v>
      </c>
      <c r="N31" s="471">
        <f t="shared" si="10"/>
        <v>15.855</v>
      </c>
      <c r="P31" s="349" t="s">
        <v>134</v>
      </c>
      <c r="Q31" s="346">
        <v>0.01</v>
      </c>
      <c r="R31" s="346">
        <v>7.49</v>
      </c>
      <c r="S31" s="466">
        <v>98.22</v>
      </c>
      <c r="T31" s="470">
        <f t="shared" si="11"/>
        <v>7.3566780000000005</v>
      </c>
      <c r="U31" s="471">
        <f t="shared" si="12"/>
        <v>7.5</v>
      </c>
    </row>
    <row r="32" spans="2:21" ht="13.5" thickBot="1" x14ac:dyDescent="0.25">
      <c r="B32" s="351" t="s">
        <v>135</v>
      </c>
      <c r="C32" s="352">
        <v>0</v>
      </c>
      <c r="D32" s="352">
        <v>0.91507000000000005</v>
      </c>
      <c r="E32" s="467">
        <v>73.650000000000006</v>
      </c>
      <c r="F32" s="472">
        <f t="shared" si="7"/>
        <v>0.67394905500000002</v>
      </c>
      <c r="G32" s="473">
        <f t="shared" si="8"/>
        <v>0.91507000000000005</v>
      </c>
      <c r="I32" s="351" t="s">
        <v>135</v>
      </c>
      <c r="J32" s="352">
        <v>0</v>
      </c>
      <c r="K32" s="352">
        <v>371.80500000000001</v>
      </c>
      <c r="L32" s="467">
        <v>73.650000000000006</v>
      </c>
      <c r="M32" s="472">
        <f t="shared" si="9"/>
        <v>273.8343825</v>
      </c>
      <c r="N32" s="473">
        <f t="shared" si="10"/>
        <v>371.80500000000001</v>
      </c>
      <c r="P32" s="351" t="s">
        <v>135</v>
      </c>
      <c r="Q32" s="352">
        <v>0</v>
      </c>
      <c r="R32" s="352">
        <v>45.784999999999997</v>
      </c>
      <c r="S32" s="467">
        <v>73.650000000000006</v>
      </c>
      <c r="T32" s="472">
        <f t="shared" si="11"/>
        <v>33.7206525</v>
      </c>
      <c r="U32" s="473">
        <f t="shared" si="12"/>
        <v>45.784999999999997</v>
      </c>
    </row>
    <row r="35" spans="2:21" ht="29.25" customHeight="1" x14ac:dyDescent="0.2">
      <c r="B35" s="817" t="s">
        <v>384</v>
      </c>
      <c r="C35" s="818"/>
      <c r="D35" s="818"/>
      <c r="E35" s="818"/>
      <c r="F35" s="818"/>
      <c r="G35" s="818"/>
      <c r="I35" s="817" t="s">
        <v>385</v>
      </c>
      <c r="J35" s="818"/>
      <c r="K35" s="818"/>
      <c r="L35" s="818"/>
      <c r="M35" s="818"/>
      <c r="N35" s="818"/>
      <c r="P35" s="817" t="s">
        <v>386</v>
      </c>
      <c r="Q35" s="818"/>
      <c r="R35" s="818"/>
      <c r="S35" s="818"/>
      <c r="T35" s="818"/>
      <c r="U35" s="818"/>
    </row>
    <row r="36" spans="2:21" ht="39" thickBot="1" x14ac:dyDescent="0.25">
      <c r="B36" s="444"/>
      <c r="C36" s="444"/>
      <c r="D36" s="444"/>
      <c r="E36" s="444"/>
      <c r="F36" s="444"/>
      <c r="G36" s="345" t="s">
        <v>480</v>
      </c>
      <c r="I36" s="444"/>
      <c r="J36" s="444"/>
      <c r="K36" s="444"/>
      <c r="L36" s="444"/>
      <c r="M36" s="444"/>
      <c r="N36" s="345" t="s">
        <v>491</v>
      </c>
      <c r="P36" s="444"/>
      <c r="Q36" s="444"/>
      <c r="R36" s="444"/>
      <c r="S36" s="444"/>
      <c r="T36" s="444"/>
      <c r="U36" s="345" t="s">
        <v>481</v>
      </c>
    </row>
    <row r="37" spans="2:21" x14ac:dyDescent="0.2">
      <c r="B37" s="347" t="s">
        <v>99</v>
      </c>
      <c r="C37" s="348"/>
      <c r="D37" s="348"/>
      <c r="E37" s="348"/>
      <c r="F37" s="348"/>
      <c r="G37" s="469">
        <f>G8</f>
        <v>12.503170000000001</v>
      </c>
      <c r="I37" s="347" t="s">
        <v>99</v>
      </c>
      <c r="J37" s="348"/>
      <c r="K37" s="348"/>
      <c r="L37" s="348"/>
      <c r="M37" s="348"/>
      <c r="N37" s="469">
        <f>N8</f>
        <v>2619.0640000000003</v>
      </c>
      <c r="P37" s="347" t="s">
        <v>99</v>
      </c>
      <c r="Q37" s="348"/>
      <c r="R37" s="348"/>
      <c r="S37" s="348"/>
      <c r="T37" s="348"/>
      <c r="U37" s="469">
        <f>U8</f>
        <v>24473.465</v>
      </c>
    </row>
    <row r="38" spans="2:21" ht="38.25" x14ac:dyDescent="0.2">
      <c r="B38" s="353" t="s">
        <v>383</v>
      </c>
      <c r="C38" s="346"/>
      <c r="D38" s="346"/>
      <c r="E38" s="346"/>
      <c r="F38" s="346"/>
      <c r="G38" s="471">
        <f>G7-G8</f>
        <v>73.832939999999994</v>
      </c>
      <c r="I38" s="353" t="s">
        <v>383</v>
      </c>
      <c r="J38" s="346"/>
      <c r="K38" s="346"/>
      <c r="L38" s="346"/>
      <c r="M38" s="346"/>
      <c r="N38" s="471">
        <f>N7-N8</f>
        <v>14602.711000000001</v>
      </c>
      <c r="P38" s="353" t="s">
        <v>383</v>
      </c>
      <c r="Q38" s="346"/>
      <c r="R38" s="346"/>
      <c r="S38" s="346"/>
      <c r="T38" s="346"/>
      <c r="U38" s="471">
        <f>U7-U8</f>
        <v>100774.909</v>
      </c>
    </row>
    <row r="39" spans="2:21" ht="13.5" thickBot="1" x14ac:dyDescent="0.25">
      <c r="B39" s="351" t="s">
        <v>83</v>
      </c>
      <c r="C39" s="352"/>
      <c r="D39" s="352"/>
      <c r="E39" s="352"/>
      <c r="F39" s="352"/>
      <c r="G39" s="473">
        <f>G6</f>
        <v>10.2445</v>
      </c>
      <c r="I39" s="351" t="s">
        <v>83</v>
      </c>
      <c r="J39" s="352"/>
      <c r="K39" s="352"/>
      <c r="L39" s="352"/>
      <c r="M39" s="352"/>
      <c r="N39" s="473">
        <f>N6</f>
        <v>3359.04</v>
      </c>
      <c r="P39" s="351" t="s">
        <v>83</v>
      </c>
      <c r="Q39" s="352"/>
      <c r="R39" s="352"/>
      <c r="S39" s="352"/>
      <c r="T39" s="352"/>
      <c r="U39" s="473">
        <f>U6</f>
        <v>9423.9589999999989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ColWidth="9"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17" t="s">
        <v>639</v>
      </c>
      <c r="C3" s="818"/>
      <c r="D3" s="818"/>
      <c r="E3" s="818"/>
      <c r="F3" s="818"/>
      <c r="G3" s="818"/>
      <c r="I3" s="817" t="s">
        <v>641</v>
      </c>
      <c r="J3" s="818"/>
      <c r="K3" s="818"/>
      <c r="L3" s="818"/>
      <c r="M3" s="818"/>
      <c r="N3" s="818"/>
      <c r="P3" s="817" t="s">
        <v>640</v>
      </c>
      <c r="Q3" s="818"/>
      <c r="R3" s="818"/>
      <c r="S3" s="818"/>
      <c r="T3" s="818"/>
      <c r="U3" s="818"/>
    </row>
    <row r="4" spans="2:21" ht="13.5" thickBot="1" x14ac:dyDescent="0.25">
      <c r="B4" s="444"/>
      <c r="C4" s="444" t="s">
        <v>78</v>
      </c>
      <c r="D4" s="444" t="s">
        <v>310</v>
      </c>
      <c r="E4" s="464" t="s">
        <v>82</v>
      </c>
      <c r="F4" s="444" t="s">
        <v>311</v>
      </c>
      <c r="G4" s="444" t="s">
        <v>489</v>
      </c>
      <c r="I4" s="444"/>
      <c r="J4" s="444" t="s">
        <v>78</v>
      </c>
      <c r="K4" s="444" t="s">
        <v>310</v>
      </c>
      <c r="L4" s="464" t="s">
        <v>82</v>
      </c>
      <c r="M4" s="444" t="s">
        <v>311</v>
      </c>
      <c r="N4" s="444" t="s">
        <v>489</v>
      </c>
      <c r="P4" s="444"/>
      <c r="Q4" s="444" t="s">
        <v>78</v>
      </c>
      <c r="R4" s="444" t="s">
        <v>310</v>
      </c>
      <c r="S4" s="464" t="s">
        <v>82</v>
      </c>
      <c r="T4" s="444" t="s">
        <v>311</v>
      </c>
      <c r="U4" s="444" t="s">
        <v>489</v>
      </c>
    </row>
    <row r="5" spans="2:21" x14ac:dyDescent="0.2">
      <c r="B5" s="347" t="s">
        <v>106</v>
      </c>
      <c r="C5" s="348">
        <v>5.3738100000000006</v>
      </c>
      <c r="D5" s="348">
        <v>91.230199999999996</v>
      </c>
      <c r="E5" s="465">
        <v>2.84</v>
      </c>
      <c r="F5" s="468">
        <f>D5*E5/100</f>
        <v>2.5909376799999997</v>
      </c>
      <c r="G5" s="469">
        <f>C5+D5</f>
        <v>96.604010000000002</v>
      </c>
      <c r="I5" s="347" t="s">
        <v>106</v>
      </c>
      <c r="J5" s="348">
        <v>894.36300000000006</v>
      </c>
      <c r="K5" s="776">
        <v>19693.312000000002</v>
      </c>
      <c r="L5" s="776">
        <v>4.33</v>
      </c>
      <c r="M5" s="468">
        <f>K5*L5/100</f>
        <v>852.72040960000015</v>
      </c>
      <c r="N5" s="469">
        <f>J5+K5</f>
        <v>20587.675000000003</v>
      </c>
      <c r="P5" s="347" t="s">
        <v>106</v>
      </c>
      <c r="Q5" s="348">
        <v>6501.2479999999996</v>
      </c>
      <c r="R5" s="348">
        <v>128190.28200000001</v>
      </c>
      <c r="S5" s="465">
        <v>4.63</v>
      </c>
      <c r="T5" s="468">
        <f>R5*S5/100</f>
        <v>5935.2100565999999</v>
      </c>
      <c r="U5" s="469">
        <f>Q5+R5</f>
        <v>134691.53</v>
      </c>
    </row>
    <row r="6" spans="2:21" x14ac:dyDescent="0.2">
      <c r="B6" s="349" t="s">
        <v>92</v>
      </c>
      <c r="C6" s="346">
        <v>2.5344600000000002</v>
      </c>
      <c r="D6" s="346">
        <v>7.7100400000000002</v>
      </c>
      <c r="E6" s="466">
        <v>8.5500000000000007</v>
      </c>
      <c r="F6" s="470">
        <f>D6*E6/100</f>
        <v>0.65920842000000013</v>
      </c>
      <c r="G6" s="471">
        <f>C6+D6</f>
        <v>10.2445</v>
      </c>
      <c r="I6" s="349" t="s">
        <v>92</v>
      </c>
      <c r="J6" s="346">
        <v>536.35400000000004</v>
      </c>
      <c r="K6" s="776">
        <v>2822.6860000000001</v>
      </c>
      <c r="L6" s="776">
        <v>10.39</v>
      </c>
      <c r="M6" s="470">
        <f>K6*L6/100</f>
        <v>293.27707540000006</v>
      </c>
      <c r="N6" s="471">
        <f>J6+K6</f>
        <v>3359.04</v>
      </c>
      <c r="P6" s="349" t="s">
        <v>92</v>
      </c>
      <c r="Q6" s="346">
        <v>2597.6170000000002</v>
      </c>
      <c r="R6" s="346">
        <v>6826.3419999999996</v>
      </c>
      <c r="S6" s="466">
        <v>10.94</v>
      </c>
      <c r="T6" s="470">
        <f>R6*S6/100</f>
        <v>746.80181479999999</v>
      </c>
      <c r="U6" s="471">
        <f>Q6+R6</f>
        <v>9423.9589999999989</v>
      </c>
    </row>
    <row r="7" spans="2:21" x14ac:dyDescent="0.2">
      <c r="B7" s="350" t="s">
        <v>105</v>
      </c>
      <c r="C7" s="346">
        <v>2.83935</v>
      </c>
      <c r="D7" s="346">
        <v>83.496759999999995</v>
      </c>
      <c r="E7" s="466">
        <v>3.14</v>
      </c>
      <c r="F7" s="470">
        <f>D7*E7/100</f>
        <v>2.6217982639999997</v>
      </c>
      <c r="G7" s="471">
        <f>C7+D7</f>
        <v>86.336109999999991</v>
      </c>
      <c r="I7" s="350" t="s">
        <v>105</v>
      </c>
      <c r="J7" s="346">
        <v>358.00900000000001</v>
      </c>
      <c r="K7" s="776">
        <v>16863.766</v>
      </c>
      <c r="L7" s="776">
        <v>4.92</v>
      </c>
      <c r="M7" s="470">
        <f>K7*L7/100</f>
        <v>829.69728720000001</v>
      </c>
      <c r="N7" s="471">
        <f>J7+K7</f>
        <v>17221.775000000001</v>
      </c>
      <c r="P7" s="350" t="s">
        <v>105</v>
      </c>
      <c r="Q7" s="346">
        <v>3903.6309999999999</v>
      </c>
      <c r="R7" s="346">
        <v>121344.743</v>
      </c>
      <c r="S7" s="466">
        <v>4.88</v>
      </c>
      <c r="T7" s="470">
        <f>R7*S7/100</f>
        <v>5921.6234583999994</v>
      </c>
      <c r="U7" s="471">
        <f>Q7+R7</f>
        <v>125248.374</v>
      </c>
    </row>
    <row r="8" spans="2:21" ht="13.5" thickBot="1" x14ac:dyDescent="0.25">
      <c r="B8" s="351" t="s">
        <v>630</v>
      </c>
      <c r="C8" s="352">
        <v>0.14629</v>
      </c>
      <c r="D8" s="352">
        <v>1.3077699999999999</v>
      </c>
      <c r="E8" s="467">
        <v>25.38</v>
      </c>
      <c r="F8" s="472">
        <f>D8*E8/100</f>
        <v>0.33191202599999997</v>
      </c>
      <c r="G8" s="473">
        <f>C8+D8</f>
        <v>1.4540599999999999</v>
      </c>
      <c r="I8" s="351" t="s">
        <v>630</v>
      </c>
      <c r="J8" s="352">
        <v>26.117000000000001</v>
      </c>
      <c r="K8" s="777">
        <v>461.41399999999999</v>
      </c>
      <c r="L8" s="777">
        <v>26.33</v>
      </c>
      <c r="M8" s="472">
        <f>K8*L8/100</f>
        <v>121.49030619999999</v>
      </c>
      <c r="N8" s="473">
        <f>J8+K8</f>
        <v>487.53100000000001</v>
      </c>
      <c r="P8" s="351" t="s">
        <v>630</v>
      </c>
      <c r="Q8" s="352">
        <v>151.732</v>
      </c>
      <c r="R8" s="352">
        <v>1232.0509999999999</v>
      </c>
      <c r="S8" s="467">
        <v>28.06</v>
      </c>
      <c r="T8" s="472">
        <f>R8*S8/100</f>
        <v>345.71351059999995</v>
      </c>
      <c r="U8" s="473">
        <f>Q8+R8</f>
        <v>1383.7829999999999</v>
      </c>
    </row>
    <row r="11" spans="2:21" ht="38.25" customHeight="1" x14ac:dyDescent="0.2">
      <c r="B11" s="817" t="s">
        <v>626</v>
      </c>
      <c r="C11" s="818"/>
      <c r="D11" s="818"/>
      <c r="E11" s="818"/>
      <c r="F11" s="818"/>
      <c r="G11" s="818"/>
      <c r="I11" s="817" t="s">
        <v>642</v>
      </c>
      <c r="J11" s="818"/>
      <c r="K11" s="818"/>
      <c r="L11" s="818"/>
      <c r="M11" s="818"/>
      <c r="N11" s="818"/>
      <c r="P11" s="817" t="s">
        <v>627</v>
      </c>
      <c r="Q11" s="818"/>
      <c r="R11" s="818"/>
      <c r="S11" s="818"/>
      <c r="T11" s="818"/>
      <c r="U11" s="818"/>
    </row>
    <row r="12" spans="2:21" ht="13.5" thickBot="1" x14ac:dyDescent="0.25">
      <c r="B12" s="444"/>
      <c r="C12" s="444" t="s">
        <v>78</v>
      </c>
      <c r="D12" s="444" t="s">
        <v>310</v>
      </c>
      <c r="E12" s="464" t="s">
        <v>82</v>
      </c>
      <c r="F12" s="444" t="s">
        <v>311</v>
      </c>
      <c r="G12" s="444" t="s">
        <v>489</v>
      </c>
      <c r="I12" s="444"/>
      <c r="J12" s="444" t="s">
        <v>78</v>
      </c>
      <c r="K12" s="444" t="s">
        <v>310</v>
      </c>
      <c r="L12" s="464" t="s">
        <v>82</v>
      </c>
      <c r="M12" s="444" t="s">
        <v>311</v>
      </c>
      <c r="N12" s="444" t="s">
        <v>489</v>
      </c>
      <c r="P12" s="444"/>
      <c r="Q12" s="444" t="s">
        <v>78</v>
      </c>
      <c r="R12" s="444" t="s">
        <v>310</v>
      </c>
      <c r="S12" s="464" t="s">
        <v>82</v>
      </c>
      <c r="T12" s="444" t="s">
        <v>311</v>
      </c>
      <c r="U12" s="444" t="s">
        <v>489</v>
      </c>
    </row>
    <row r="13" spans="2:21" x14ac:dyDescent="0.2">
      <c r="B13" s="347" t="s">
        <v>119</v>
      </c>
      <c r="C13" s="553">
        <v>8.0299999999999989E-3</v>
      </c>
      <c r="D13" s="348">
        <v>3.1099999999999999E-3</v>
      </c>
      <c r="E13" s="465">
        <v>100.84</v>
      </c>
      <c r="F13" s="468">
        <f t="shared" ref="F13:F19" si="0">D13*E13/100</f>
        <v>3.1361240000000001E-3</v>
      </c>
      <c r="G13" s="469">
        <f t="shared" ref="G13:G19" si="1">C13+D13</f>
        <v>1.1139999999999999E-2</v>
      </c>
      <c r="I13" s="347" t="s">
        <v>119</v>
      </c>
      <c r="J13" s="348">
        <v>1.4E-2</v>
      </c>
      <c r="K13" s="348">
        <v>0</v>
      </c>
      <c r="L13" s="465">
        <v>0</v>
      </c>
      <c r="M13" s="468">
        <f t="shared" ref="M13:M19" si="2">K13*L13/100</f>
        <v>0</v>
      </c>
      <c r="N13" s="469">
        <f t="shared" ref="N13:N19" si="3">J13+K13</f>
        <v>1.4E-2</v>
      </c>
      <c r="P13" s="347" t="s">
        <v>119</v>
      </c>
      <c r="Q13" s="348">
        <v>2.9420000000000002</v>
      </c>
      <c r="R13" s="348">
        <v>0</v>
      </c>
      <c r="S13" s="465">
        <v>0</v>
      </c>
      <c r="T13" s="468">
        <f t="shared" ref="T13:T19" si="4">R13*S13/100</f>
        <v>0</v>
      </c>
      <c r="U13" s="469">
        <f t="shared" ref="U13:U19" si="5">Q13+R13</f>
        <v>2.9420000000000002</v>
      </c>
    </row>
    <row r="14" spans="2:21" x14ac:dyDescent="0.2">
      <c r="B14" s="349" t="s">
        <v>120</v>
      </c>
      <c r="C14" s="553">
        <v>3.27E-2</v>
      </c>
      <c r="D14" s="346">
        <v>0</v>
      </c>
      <c r="E14" s="466">
        <v>0</v>
      </c>
      <c r="F14" s="470">
        <f t="shared" si="0"/>
        <v>0</v>
      </c>
      <c r="G14" s="471">
        <f t="shared" si="1"/>
        <v>3.27E-2</v>
      </c>
      <c r="I14" s="349" t="s">
        <v>120</v>
      </c>
      <c r="J14" s="346">
        <v>3.2349999999999999</v>
      </c>
      <c r="K14" s="346">
        <v>0</v>
      </c>
      <c r="L14" s="466">
        <v>0</v>
      </c>
      <c r="M14" s="470">
        <f t="shared" si="2"/>
        <v>0</v>
      </c>
      <c r="N14" s="471">
        <f t="shared" si="3"/>
        <v>3.2349999999999999</v>
      </c>
      <c r="P14" s="349" t="s">
        <v>120</v>
      </c>
      <c r="Q14" s="346">
        <v>93.355999999999995</v>
      </c>
      <c r="R14" s="346">
        <v>0</v>
      </c>
      <c r="S14" s="466">
        <v>0</v>
      </c>
      <c r="T14" s="470">
        <f t="shared" si="4"/>
        <v>0</v>
      </c>
      <c r="U14" s="471">
        <f t="shared" si="5"/>
        <v>93.355999999999995</v>
      </c>
    </row>
    <row r="15" spans="2:21" x14ac:dyDescent="0.2">
      <c r="B15" s="350" t="s">
        <v>121</v>
      </c>
      <c r="C15" s="553">
        <v>3.1700000000000006E-2</v>
      </c>
      <c r="D15" s="346">
        <v>0.56098999999999999</v>
      </c>
      <c r="E15" s="466">
        <v>37.953527359583425</v>
      </c>
      <c r="F15" s="470">
        <f t="shared" si="0"/>
        <v>0.21291549313452707</v>
      </c>
      <c r="G15" s="471">
        <f t="shared" si="1"/>
        <v>0.59268999999999994</v>
      </c>
      <c r="I15" s="350" t="s">
        <v>121</v>
      </c>
      <c r="J15" s="346">
        <v>6.0860000000000003</v>
      </c>
      <c r="K15" s="346">
        <v>196.154</v>
      </c>
      <c r="L15" s="466">
        <v>33.386923236662867</v>
      </c>
      <c r="M15" s="470">
        <f t="shared" si="2"/>
        <v>65.489785405643673</v>
      </c>
      <c r="N15" s="471">
        <f t="shared" si="3"/>
        <v>202.24</v>
      </c>
      <c r="P15" s="350" t="s">
        <v>121</v>
      </c>
      <c r="Q15" s="346">
        <v>31.212</v>
      </c>
      <c r="R15" s="346">
        <v>647.404</v>
      </c>
      <c r="S15" s="466">
        <v>40.995356579702417</v>
      </c>
      <c r="T15" s="470">
        <f t="shared" si="4"/>
        <v>265.40557831125665</v>
      </c>
      <c r="U15" s="471">
        <f t="shared" si="5"/>
        <v>678.61599999999999</v>
      </c>
    </row>
    <row r="16" spans="2:21" x14ac:dyDescent="0.2">
      <c r="B16" s="350" t="s">
        <v>122</v>
      </c>
      <c r="C16" s="553">
        <v>5.9369999999999999E-2</v>
      </c>
      <c r="D16" s="346">
        <v>0.57872999999999997</v>
      </c>
      <c r="E16" s="466">
        <v>41.999004774586211</v>
      </c>
      <c r="F16" s="470">
        <f t="shared" si="0"/>
        <v>0.24306084033196279</v>
      </c>
      <c r="G16" s="471">
        <f t="shared" si="1"/>
        <v>0.6381</v>
      </c>
      <c r="I16" s="350" t="s">
        <v>122</v>
      </c>
      <c r="J16" s="346">
        <v>13.853</v>
      </c>
      <c r="K16" s="346">
        <v>197.197</v>
      </c>
      <c r="L16" s="466">
        <v>49.714735836266009</v>
      </c>
      <c r="M16" s="470">
        <f t="shared" si="2"/>
        <v>98.035967627041487</v>
      </c>
      <c r="N16" s="471">
        <f t="shared" si="3"/>
        <v>211.05</v>
      </c>
      <c r="P16" s="350" t="s">
        <v>122</v>
      </c>
      <c r="Q16" s="346">
        <v>21.023</v>
      </c>
      <c r="R16" s="346">
        <v>474.995</v>
      </c>
      <c r="S16" s="466">
        <v>44.096814627592622</v>
      </c>
      <c r="T16" s="470">
        <f t="shared" si="4"/>
        <v>209.45766464033358</v>
      </c>
      <c r="U16" s="471">
        <f t="shared" si="5"/>
        <v>496.01800000000003</v>
      </c>
    </row>
    <row r="17" spans="2:21" x14ac:dyDescent="0.2">
      <c r="B17" s="350" t="s">
        <v>123</v>
      </c>
      <c r="C17" s="553">
        <v>1.1460000000000001E-2</v>
      </c>
      <c r="D17" s="346">
        <v>0.16494</v>
      </c>
      <c r="E17" s="466">
        <v>55.11</v>
      </c>
      <c r="F17" s="470">
        <f t="shared" si="0"/>
        <v>9.0898434E-2</v>
      </c>
      <c r="G17" s="471">
        <f t="shared" si="1"/>
        <v>0.1764</v>
      </c>
      <c r="I17" s="350" t="s">
        <v>123</v>
      </c>
      <c r="J17" s="346">
        <v>2.5030000000000001</v>
      </c>
      <c r="K17" s="346">
        <v>68.063000000000002</v>
      </c>
      <c r="L17" s="466">
        <v>59.6</v>
      </c>
      <c r="M17" s="470">
        <f t="shared" si="2"/>
        <v>40.565548000000007</v>
      </c>
      <c r="N17" s="471">
        <f t="shared" si="3"/>
        <v>70.566000000000003</v>
      </c>
      <c r="P17" s="350" t="s">
        <v>123</v>
      </c>
      <c r="Q17" s="346">
        <v>2.3250000000000002</v>
      </c>
      <c r="R17" s="346">
        <v>109.652</v>
      </c>
      <c r="S17" s="466">
        <v>51.53</v>
      </c>
      <c r="T17" s="470">
        <f t="shared" si="4"/>
        <v>56.503675600000008</v>
      </c>
      <c r="U17" s="471">
        <f t="shared" si="5"/>
        <v>111.977</v>
      </c>
    </row>
    <row r="18" spans="2:21" x14ac:dyDescent="0.2">
      <c r="B18" s="350" t="s">
        <v>124</v>
      </c>
      <c r="C18" s="553">
        <v>3.0400000000000002E-3</v>
      </c>
      <c r="D18" s="346">
        <v>0</v>
      </c>
      <c r="E18" s="466">
        <v>0</v>
      </c>
      <c r="F18" s="470">
        <f t="shared" si="0"/>
        <v>0</v>
      </c>
      <c r="G18" s="471">
        <f t="shared" si="1"/>
        <v>3.0400000000000002E-3</v>
      </c>
      <c r="I18" s="350" t="s">
        <v>124</v>
      </c>
      <c r="J18" s="346">
        <v>0.42599999999999999</v>
      </c>
      <c r="K18" s="346">
        <v>0</v>
      </c>
      <c r="L18" s="466">
        <v>0</v>
      </c>
      <c r="M18" s="470">
        <f t="shared" si="2"/>
        <v>0</v>
      </c>
      <c r="N18" s="471">
        <f t="shared" si="3"/>
        <v>0.42599999999999999</v>
      </c>
      <c r="P18" s="350" t="s">
        <v>124</v>
      </c>
      <c r="Q18" s="346">
        <v>0.874</v>
      </c>
      <c r="R18" s="346">
        <v>0</v>
      </c>
      <c r="S18" s="466">
        <v>0</v>
      </c>
      <c r="T18" s="470">
        <f t="shared" si="4"/>
        <v>0</v>
      </c>
      <c r="U18" s="471">
        <f t="shared" si="5"/>
        <v>0.874</v>
      </c>
    </row>
    <row r="19" spans="2:21" ht="13.5" thickBot="1" x14ac:dyDescent="0.25">
      <c r="B19" s="351" t="s">
        <v>125</v>
      </c>
      <c r="C19" s="553">
        <v>0</v>
      </c>
      <c r="D19" s="352">
        <v>0</v>
      </c>
      <c r="E19" s="467">
        <v>0</v>
      </c>
      <c r="F19" s="472">
        <f t="shared" si="0"/>
        <v>0</v>
      </c>
      <c r="G19" s="473">
        <f t="shared" si="1"/>
        <v>0</v>
      </c>
      <c r="I19" s="351" t="s">
        <v>125</v>
      </c>
      <c r="J19" s="352">
        <v>0</v>
      </c>
      <c r="K19" s="352">
        <v>0</v>
      </c>
      <c r="L19" s="467">
        <v>0</v>
      </c>
      <c r="M19" s="472">
        <f t="shared" si="2"/>
        <v>0</v>
      </c>
      <c r="N19" s="473">
        <f t="shared" si="3"/>
        <v>0</v>
      </c>
      <c r="P19" s="351" t="s">
        <v>125</v>
      </c>
      <c r="Q19" s="352">
        <v>0</v>
      </c>
      <c r="R19" s="352">
        <v>0</v>
      </c>
      <c r="S19" s="467">
        <v>0</v>
      </c>
      <c r="T19" s="472">
        <f t="shared" si="4"/>
        <v>0</v>
      </c>
      <c r="U19" s="473">
        <f t="shared" si="5"/>
        <v>0</v>
      </c>
    </row>
    <row r="20" spans="2:21" x14ac:dyDescent="0.2">
      <c r="C20" s="586"/>
    </row>
    <row r="22" spans="2:21" ht="38.25" customHeight="1" x14ac:dyDescent="0.2">
      <c r="B22" s="817" t="s">
        <v>628</v>
      </c>
      <c r="C22" s="818"/>
      <c r="D22" s="818"/>
      <c r="E22" s="818"/>
      <c r="F22" s="818"/>
      <c r="G22" s="818"/>
      <c r="I22" s="817" t="s">
        <v>643</v>
      </c>
      <c r="J22" s="818"/>
      <c r="K22" s="818"/>
      <c r="L22" s="818"/>
      <c r="M22" s="818"/>
      <c r="N22" s="818"/>
      <c r="P22" s="817" t="s">
        <v>629</v>
      </c>
      <c r="Q22" s="818"/>
      <c r="R22" s="818"/>
      <c r="S22" s="818"/>
      <c r="T22" s="818"/>
      <c r="U22" s="818"/>
    </row>
    <row r="23" spans="2:21" ht="13.5" thickBot="1" x14ac:dyDescent="0.25">
      <c r="B23" s="444"/>
      <c r="C23" s="444" t="s">
        <v>78</v>
      </c>
      <c r="D23" s="444" t="s">
        <v>310</v>
      </c>
      <c r="E23" s="464" t="s">
        <v>82</v>
      </c>
      <c r="F23" s="444" t="s">
        <v>311</v>
      </c>
      <c r="G23" s="444" t="s">
        <v>489</v>
      </c>
      <c r="I23" s="444"/>
      <c r="J23" s="444" t="s">
        <v>78</v>
      </c>
      <c r="K23" s="444" t="s">
        <v>310</v>
      </c>
      <c r="L23" s="464" t="s">
        <v>82</v>
      </c>
      <c r="M23" s="444" t="s">
        <v>311</v>
      </c>
      <c r="N23" s="444" t="s">
        <v>489</v>
      </c>
      <c r="P23" s="444"/>
      <c r="Q23" s="444" t="s">
        <v>78</v>
      </c>
      <c r="R23" s="444" t="s">
        <v>310</v>
      </c>
      <c r="S23" s="464" t="s">
        <v>82</v>
      </c>
      <c r="T23" s="444" t="s">
        <v>311</v>
      </c>
      <c r="U23" s="444" t="s">
        <v>489</v>
      </c>
    </row>
    <row r="24" spans="2:21" x14ac:dyDescent="0.2">
      <c r="B24" s="347" t="s">
        <v>127</v>
      </c>
      <c r="C24" s="348">
        <v>6.8799999999999998E-3</v>
      </c>
      <c r="D24" s="348">
        <v>3.1099999999999999E-3</v>
      </c>
      <c r="E24" s="465">
        <v>100.84</v>
      </c>
      <c r="F24" s="468">
        <f t="shared" ref="F24:F32" si="6">D24*E24/100</f>
        <v>3.1361240000000001E-3</v>
      </c>
      <c r="G24" s="469">
        <f t="shared" ref="G24:G32" si="7">C24+D24</f>
        <v>9.9899999999999989E-3</v>
      </c>
      <c r="I24" s="347" t="s">
        <v>127</v>
      </c>
      <c r="J24" s="348">
        <v>1E-3</v>
      </c>
      <c r="K24" s="348">
        <v>0</v>
      </c>
      <c r="L24" s="465">
        <v>0</v>
      </c>
      <c r="M24" s="468">
        <f t="shared" ref="M24:M32" si="8">K24*L24/100</f>
        <v>0</v>
      </c>
      <c r="N24" s="469">
        <f t="shared" ref="N24:N32" si="9">J24+K24</f>
        <v>1E-3</v>
      </c>
      <c r="P24" s="347" t="s">
        <v>127</v>
      </c>
      <c r="Q24" s="348">
        <v>0.36899999999999999</v>
      </c>
      <c r="R24" s="348">
        <v>0</v>
      </c>
      <c r="S24" s="465">
        <v>0</v>
      </c>
      <c r="T24" s="468">
        <f t="shared" ref="T24:T32" si="10">R24*S24/100</f>
        <v>0</v>
      </c>
      <c r="U24" s="469">
        <f t="shared" ref="U24:U32" si="11">Q24+R24</f>
        <v>0.36899999999999999</v>
      </c>
    </row>
    <row r="25" spans="2:21" x14ac:dyDescent="0.2">
      <c r="B25" s="349" t="s">
        <v>128</v>
      </c>
      <c r="C25" s="346">
        <v>9.3399999999999993E-3</v>
      </c>
      <c r="D25" s="346">
        <v>1.2700000000000001E-3</v>
      </c>
      <c r="E25" s="466">
        <v>100.84</v>
      </c>
      <c r="F25" s="470">
        <f t="shared" si="6"/>
        <v>1.280668E-3</v>
      </c>
      <c r="G25" s="471">
        <f t="shared" si="7"/>
        <v>1.061E-2</v>
      </c>
      <c r="I25" s="349" t="s">
        <v>128</v>
      </c>
      <c r="J25" s="346">
        <v>0.32900000000000001</v>
      </c>
      <c r="K25" s="346">
        <v>8.4000000000000005E-2</v>
      </c>
      <c r="L25" s="466">
        <v>100.84</v>
      </c>
      <c r="M25" s="470">
        <f t="shared" si="8"/>
        <v>8.4705600000000006E-2</v>
      </c>
      <c r="N25" s="471">
        <f t="shared" si="9"/>
        <v>0.41300000000000003</v>
      </c>
      <c r="P25" s="349" t="s">
        <v>128</v>
      </c>
      <c r="Q25" s="346">
        <v>26.106999999999999</v>
      </c>
      <c r="R25" s="346">
        <v>3.6739999999999999</v>
      </c>
      <c r="S25" s="466">
        <v>100.84</v>
      </c>
      <c r="T25" s="470">
        <f t="shared" si="10"/>
        <v>3.7048615999999996</v>
      </c>
      <c r="U25" s="471">
        <f t="shared" si="11"/>
        <v>29.780999999999999</v>
      </c>
    </row>
    <row r="26" spans="2:21" x14ac:dyDescent="0.2">
      <c r="B26" s="349" t="s">
        <v>129</v>
      </c>
      <c r="C26" s="346">
        <v>3.0989999999999997E-2</v>
      </c>
      <c r="D26" s="346">
        <v>3.0099999999999997E-3</v>
      </c>
      <c r="E26" s="466">
        <v>59.65</v>
      </c>
      <c r="F26" s="470">
        <f t="shared" si="6"/>
        <v>1.7954649999999998E-3</v>
      </c>
      <c r="G26" s="471">
        <f t="shared" si="7"/>
        <v>3.3999999999999996E-2</v>
      </c>
      <c r="I26" s="349" t="s">
        <v>129</v>
      </c>
      <c r="J26" s="346">
        <v>3.94</v>
      </c>
      <c r="K26" s="346">
        <v>0.64200000000000002</v>
      </c>
      <c r="L26" s="466">
        <v>75.45</v>
      </c>
      <c r="M26" s="470">
        <f t="shared" si="8"/>
        <v>0.48438900000000001</v>
      </c>
      <c r="N26" s="471">
        <f t="shared" si="9"/>
        <v>4.5819999999999999</v>
      </c>
      <c r="P26" s="349" t="s">
        <v>129</v>
      </c>
      <c r="Q26" s="346">
        <v>85.706000000000003</v>
      </c>
      <c r="R26" s="346">
        <v>7.3719999999999999</v>
      </c>
      <c r="S26" s="466">
        <v>63.78</v>
      </c>
      <c r="T26" s="470">
        <f t="shared" si="10"/>
        <v>4.7018616</v>
      </c>
      <c r="U26" s="471">
        <f t="shared" si="11"/>
        <v>93.078000000000003</v>
      </c>
    </row>
    <row r="27" spans="2:21" x14ac:dyDescent="0.2">
      <c r="B27" s="349" t="s">
        <v>130</v>
      </c>
      <c r="C27" s="346">
        <v>7.2300000000000003E-3</v>
      </c>
      <c r="D27" s="346">
        <v>0.73405999999999993</v>
      </c>
      <c r="E27" s="466">
        <v>38.72</v>
      </c>
      <c r="F27" s="470">
        <f t="shared" si="6"/>
        <v>0.28422803199999996</v>
      </c>
      <c r="G27" s="471">
        <f t="shared" si="7"/>
        <v>0.74128999999999989</v>
      </c>
      <c r="I27" s="349" t="s">
        <v>130</v>
      </c>
      <c r="J27" s="346">
        <v>1.3560000000000001</v>
      </c>
      <c r="K27" s="346">
        <v>172.3</v>
      </c>
      <c r="L27" s="466">
        <v>38.17</v>
      </c>
      <c r="M27" s="470">
        <f t="shared" si="8"/>
        <v>65.76691000000001</v>
      </c>
      <c r="N27" s="471">
        <f t="shared" si="9"/>
        <v>173.65600000000001</v>
      </c>
      <c r="P27" s="349" t="s">
        <v>130</v>
      </c>
      <c r="Q27" s="346">
        <v>11.962999999999999</v>
      </c>
      <c r="R27" s="346">
        <v>895.79700000000003</v>
      </c>
      <c r="S27" s="466">
        <v>37.299999999999997</v>
      </c>
      <c r="T27" s="470">
        <f t="shared" si="10"/>
        <v>334.13228099999998</v>
      </c>
      <c r="U27" s="471">
        <f t="shared" si="11"/>
        <v>907.76</v>
      </c>
    </row>
    <row r="28" spans="2:21" x14ac:dyDescent="0.2">
      <c r="B28" s="349" t="s">
        <v>131</v>
      </c>
      <c r="C28" s="346">
        <v>2.665E-2</v>
      </c>
      <c r="D28" s="346">
        <v>9.9089999999999998E-2</v>
      </c>
      <c r="E28" s="466">
        <v>46.38</v>
      </c>
      <c r="F28" s="470">
        <f t="shared" si="6"/>
        <v>4.5957942000000002E-2</v>
      </c>
      <c r="G28" s="471">
        <f t="shared" si="7"/>
        <v>0.12573999999999999</v>
      </c>
      <c r="I28" s="349" t="s">
        <v>131</v>
      </c>
      <c r="J28" s="346">
        <v>5.3730000000000002</v>
      </c>
      <c r="K28" s="346">
        <v>49.320999999999998</v>
      </c>
      <c r="L28" s="466">
        <v>47.22</v>
      </c>
      <c r="M28" s="470">
        <f t="shared" si="8"/>
        <v>23.289376199999996</v>
      </c>
      <c r="N28" s="471">
        <f t="shared" si="9"/>
        <v>54.693999999999996</v>
      </c>
      <c r="P28" s="349" t="s">
        <v>131</v>
      </c>
      <c r="Q28" s="346">
        <v>13.42</v>
      </c>
      <c r="R28" s="346">
        <v>117.77200000000001</v>
      </c>
      <c r="S28" s="466">
        <v>45.39</v>
      </c>
      <c r="T28" s="470">
        <f t="shared" si="10"/>
        <v>53.456710800000003</v>
      </c>
      <c r="U28" s="471">
        <f t="shared" si="11"/>
        <v>131.19200000000001</v>
      </c>
    </row>
    <row r="29" spans="2:21" x14ac:dyDescent="0.2">
      <c r="B29" s="349" t="s">
        <v>132</v>
      </c>
      <c r="C29" s="346">
        <v>5.0119999999999998E-2</v>
      </c>
      <c r="D29" s="346">
        <v>0.42419999999999997</v>
      </c>
      <c r="E29" s="466">
        <v>41.61</v>
      </c>
      <c r="F29" s="470">
        <f t="shared" si="6"/>
        <v>0.17650962000000001</v>
      </c>
      <c r="G29" s="471">
        <f t="shared" si="7"/>
        <v>0.47431999999999996</v>
      </c>
      <c r="I29" s="349" t="s">
        <v>132</v>
      </c>
      <c r="J29" s="346">
        <v>11.145</v>
      </c>
      <c r="K29" s="346">
        <v>190.34899999999999</v>
      </c>
      <c r="L29" s="466">
        <v>52.48</v>
      </c>
      <c r="M29" s="470">
        <f t="shared" si="8"/>
        <v>99.895155199999991</v>
      </c>
      <c r="N29" s="471">
        <f t="shared" si="9"/>
        <v>201.494</v>
      </c>
      <c r="P29" s="349" t="s">
        <v>132</v>
      </c>
      <c r="Q29" s="346">
        <v>11.631</v>
      </c>
      <c r="R29" s="346">
        <v>184.13900000000001</v>
      </c>
      <c r="S29" s="466">
        <v>48.68</v>
      </c>
      <c r="T29" s="470">
        <f t="shared" si="10"/>
        <v>89.638865199999998</v>
      </c>
      <c r="U29" s="471">
        <f t="shared" si="11"/>
        <v>195.77</v>
      </c>
    </row>
    <row r="30" spans="2:21" x14ac:dyDescent="0.2">
      <c r="B30" s="349" t="s">
        <v>133</v>
      </c>
      <c r="C30" s="346">
        <v>1.5089999999999999E-2</v>
      </c>
      <c r="D30" s="346">
        <v>3.669E-2</v>
      </c>
      <c r="E30" s="466">
        <v>64.099999999999994</v>
      </c>
      <c r="F30" s="470">
        <f t="shared" si="6"/>
        <v>2.3518290000000001E-2</v>
      </c>
      <c r="G30" s="471">
        <f t="shared" si="7"/>
        <v>5.178E-2</v>
      </c>
      <c r="I30" s="349" t="s">
        <v>133</v>
      </c>
      <c r="J30" s="346">
        <v>3.9740000000000002</v>
      </c>
      <c r="K30" s="346">
        <v>30.003</v>
      </c>
      <c r="L30" s="466">
        <v>64.34</v>
      </c>
      <c r="M30" s="470">
        <f t="shared" si="8"/>
        <v>19.303930200000003</v>
      </c>
      <c r="N30" s="471">
        <f t="shared" si="9"/>
        <v>33.977000000000004</v>
      </c>
      <c r="P30" s="349" t="s">
        <v>133</v>
      </c>
      <c r="Q30" s="346">
        <v>2.536</v>
      </c>
      <c r="R30" s="346">
        <v>20.872</v>
      </c>
      <c r="S30" s="466">
        <v>63.88</v>
      </c>
      <c r="T30" s="470">
        <f t="shared" si="10"/>
        <v>13.3330336</v>
      </c>
      <c r="U30" s="471">
        <f t="shared" si="11"/>
        <v>23.408000000000001</v>
      </c>
    </row>
    <row r="31" spans="2:21" x14ac:dyDescent="0.2">
      <c r="B31" s="349" t="s">
        <v>134</v>
      </c>
      <c r="C31" s="346">
        <v>0</v>
      </c>
      <c r="D31" s="346">
        <v>0</v>
      </c>
      <c r="E31" s="466">
        <v>0</v>
      </c>
      <c r="F31" s="470">
        <f t="shared" si="6"/>
        <v>0</v>
      </c>
      <c r="G31" s="471">
        <f t="shared" si="7"/>
        <v>0</v>
      </c>
      <c r="I31" s="349" t="s">
        <v>134</v>
      </c>
      <c r="J31" s="346">
        <v>0</v>
      </c>
      <c r="K31" s="346">
        <v>0</v>
      </c>
      <c r="L31" s="466">
        <v>0</v>
      </c>
      <c r="M31" s="470">
        <f t="shared" si="8"/>
        <v>0</v>
      </c>
      <c r="N31" s="471">
        <f t="shared" si="9"/>
        <v>0</v>
      </c>
      <c r="P31" s="349" t="s">
        <v>134</v>
      </c>
      <c r="Q31" s="346">
        <v>0</v>
      </c>
      <c r="R31" s="346">
        <v>0</v>
      </c>
      <c r="S31" s="466">
        <v>0</v>
      </c>
      <c r="T31" s="470">
        <f t="shared" si="10"/>
        <v>0</v>
      </c>
      <c r="U31" s="471">
        <f t="shared" si="11"/>
        <v>0</v>
      </c>
    </row>
    <row r="32" spans="2:21" ht="13.5" thickBot="1" x14ac:dyDescent="0.25">
      <c r="B32" s="351" t="s">
        <v>135</v>
      </c>
      <c r="C32" s="352">
        <v>0</v>
      </c>
      <c r="D32" s="352">
        <v>6.3299999999999997E-3</v>
      </c>
      <c r="E32" s="467">
        <v>102.44</v>
      </c>
      <c r="F32" s="472">
        <f t="shared" si="6"/>
        <v>6.4844519999999991E-3</v>
      </c>
      <c r="G32" s="473">
        <f t="shared" si="7"/>
        <v>6.3299999999999997E-3</v>
      </c>
      <c r="I32" s="351" t="s">
        <v>135</v>
      </c>
      <c r="J32" s="352">
        <v>0</v>
      </c>
      <c r="K32" s="352">
        <v>18.715</v>
      </c>
      <c r="L32" s="467">
        <v>102.44</v>
      </c>
      <c r="M32" s="472">
        <f t="shared" si="8"/>
        <v>19.171645999999999</v>
      </c>
      <c r="N32" s="473">
        <f t="shared" si="9"/>
        <v>18.715</v>
      </c>
      <c r="P32" s="351" t="s">
        <v>135</v>
      </c>
      <c r="Q32" s="352">
        <v>0</v>
      </c>
      <c r="R32" s="352">
        <v>2.427</v>
      </c>
      <c r="S32" s="467">
        <v>102.44</v>
      </c>
      <c r="T32" s="472">
        <f t="shared" si="10"/>
        <v>2.4862188000000001</v>
      </c>
      <c r="U32" s="473">
        <f t="shared" si="11"/>
        <v>2.427</v>
      </c>
    </row>
    <row r="35" spans="2:21" ht="29.25" customHeight="1" x14ac:dyDescent="0.2">
      <c r="B35" s="817" t="s">
        <v>384</v>
      </c>
      <c r="C35" s="818"/>
      <c r="D35" s="818"/>
      <c r="E35" s="818"/>
      <c r="F35" s="818"/>
      <c r="G35" s="818"/>
      <c r="I35" s="817" t="s">
        <v>385</v>
      </c>
      <c r="J35" s="818"/>
      <c r="K35" s="818"/>
      <c r="L35" s="818"/>
      <c r="M35" s="818"/>
      <c r="N35" s="818"/>
      <c r="P35" s="817" t="s">
        <v>386</v>
      </c>
      <c r="Q35" s="818"/>
      <c r="R35" s="818"/>
      <c r="S35" s="818"/>
      <c r="T35" s="818"/>
      <c r="U35" s="818"/>
    </row>
    <row r="36" spans="2:21" ht="39" thickBot="1" x14ac:dyDescent="0.25">
      <c r="B36" s="444"/>
      <c r="C36" s="444"/>
      <c r="D36" s="444"/>
      <c r="E36" s="444"/>
      <c r="F36" s="444"/>
      <c r="G36" s="345" t="s">
        <v>480</v>
      </c>
      <c r="I36" s="444"/>
      <c r="J36" s="444"/>
      <c r="K36" s="444"/>
      <c r="L36" s="444"/>
      <c r="M36" s="444"/>
      <c r="N36" s="345" t="s">
        <v>491</v>
      </c>
      <c r="P36" s="444"/>
      <c r="Q36" s="444"/>
      <c r="R36" s="444"/>
      <c r="S36" s="444"/>
      <c r="T36" s="444"/>
      <c r="U36" s="345" t="s">
        <v>481</v>
      </c>
    </row>
    <row r="37" spans="2:21" x14ac:dyDescent="0.2">
      <c r="B37" s="347" t="s">
        <v>630</v>
      </c>
      <c r="C37" s="348"/>
      <c r="D37" s="348"/>
      <c r="E37" s="348"/>
      <c r="F37" s="348"/>
      <c r="G37" s="469">
        <f>G8</f>
        <v>1.4540599999999999</v>
      </c>
      <c r="I37" s="347" t="s">
        <v>630</v>
      </c>
      <c r="J37" s="348"/>
      <c r="K37" s="348"/>
      <c r="L37" s="348"/>
      <c r="M37" s="348"/>
      <c r="N37" s="469">
        <f>N8</f>
        <v>487.53100000000001</v>
      </c>
      <c r="P37" s="347" t="s">
        <v>630</v>
      </c>
      <c r="Q37" s="348"/>
      <c r="R37" s="348"/>
      <c r="S37" s="348"/>
      <c r="T37" s="348"/>
      <c r="U37" s="469">
        <f>U8</f>
        <v>1383.7829999999999</v>
      </c>
    </row>
    <row r="38" spans="2:21" ht="25.5" x14ac:dyDescent="0.2">
      <c r="B38" s="353" t="s">
        <v>638</v>
      </c>
      <c r="C38" s="346"/>
      <c r="D38" s="346"/>
      <c r="E38" s="346"/>
      <c r="F38" s="346"/>
      <c r="G38" s="471">
        <f>G6-G8</f>
        <v>8.7904400000000003</v>
      </c>
      <c r="I38" s="353" t="s">
        <v>638</v>
      </c>
      <c r="J38" s="346"/>
      <c r="K38" s="346"/>
      <c r="L38" s="346"/>
      <c r="M38" s="346"/>
      <c r="N38" s="471">
        <f>N6-N8</f>
        <v>2871.509</v>
      </c>
      <c r="P38" s="353" t="s">
        <v>638</v>
      </c>
      <c r="Q38" s="346"/>
      <c r="R38" s="346"/>
      <c r="S38" s="346"/>
      <c r="T38" s="346"/>
      <c r="U38" s="471">
        <f>U6-U8</f>
        <v>8040.1759999999995</v>
      </c>
    </row>
    <row r="39" spans="2:21" ht="13.5" thickBot="1" x14ac:dyDescent="0.25">
      <c r="B39" s="351" t="s">
        <v>93</v>
      </c>
      <c r="C39" s="352"/>
      <c r="D39" s="352"/>
      <c r="E39" s="352"/>
      <c r="F39" s="352"/>
      <c r="G39" s="473">
        <f>G7</f>
        <v>86.336109999999991</v>
      </c>
      <c r="I39" s="351" t="s">
        <v>93</v>
      </c>
      <c r="J39" s="352"/>
      <c r="K39" s="352"/>
      <c r="L39" s="352"/>
      <c r="M39" s="352"/>
      <c r="N39" s="473">
        <f>N7</f>
        <v>17221.775000000001</v>
      </c>
      <c r="P39" s="351" t="s">
        <v>93</v>
      </c>
      <c r="Q39" s="352"/>
      <c r="R39" s="352"/>
      <c r="S39" s="352"/>
      <c r="T39" s="352"/>
      <c r="U39" s="473">
        <f>U7</f>
        <v>125248.374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56"/>
      <c r="C3" s="557"/>
      <c r="D3" s="558" t="s">
        <v>689</v>
      </c>
      <c r="E3" s="559" t="s">
        <v>690</v>
      </c>
      <c r="F3" s="559" t="s">
        <v>691</v>
      </c>
      <c r="G3" s="560" t="s">
        <v>692</v>
      </c>
    </row>
    <row r="4" spans="2:7" x14ac:dyDescent="0.2">
      <c r="B4" s="561"/>
      <c r="C4" s="562" t="s">
        <v>695</v>
      </c>
      <c r="D4" s="563">
        <f>SUM(D5:D18)</f>
        <v>3830</v>
      </c>
      <c r="E4" s="563">
        <f t="shared" ref="E4:F4" si="0">SUM(E5:E18)</f>
        <v>3735</v>
      </c>
      <c r="F4" s="563">
        <f t="shared" si="0"/>
        <v>2183</v>
      </c>
      <c r="G4" s="564">
        <f>SUM(G5:G18)</f>
        <v>3482</v>
      </c>
    </row>
    <row r="5" spans="2:7" x14ac:dyDescent="0.2">
      <c r="B5" s="565" t="s">
        <v>314</v>
      </c>
      <c r="C5" s="566" t="s">
        <v>287</v>
      </c>
      <c r="D5" s="567">
        <v>284</v>
      </c>
      <c r="E5" s="567">
        <v>277</v>
      </c>
      <c r="F5" s="567">
        <v>191</v>
      </c>
      <c r="G5" s="568">
        <v>243</v>
      </c>
    </row>
    <row r="6" spans="2:7" x14ac:dyDescent="0.2">
      <c r="B6" s="565" t="s">
        <v>326</v>
      </c>
      <c r="C6" s="566" t="s">
        <v>308</v>
      </c>
      <c r="D6" s="567">
        <v>321</v>
      </c>
      <c r="E6" s="567">
        <v>318</v>
      </c>
      <c r="F6" s="567">
        <v>169</v>
      </c>
      <c r="G6" s="568">
        <v>304</v>
      </c>
    </row>
    <row r="7" spans="2:7" x14ac:dyDescent="0.2">
      <c r="B7" s="565" t="s">
        <v>320</v>
      </c>
      <c r="C7" s="566" t="s">
        <v>288</v>
      </c>
      <c r="D7" s="567">
        <v>362</v>
      </c>
      <c r="E7" s="567">
        <v>352</v>
      </c>
      <c r="F7" s="567">
        <v>189</v>
      </c>
      <c r="G7" s="568">
        <v>326</v>
      </c>
    </row>
    <row r="8" spans="2:7" x14ac:dyDescent="0.2">
      <c r="B8" s="565" t="s">
        <v>318</v>
      </c>
      <c r="C8" s="566" t="s">
        <v>289</v>
      </c>
      <c r="D8" s="567">
        <v>150</v>
      </c>
      <c r="E8" s="567">
        <v>146</v>
      </c>
      <c r="F8" s="567">
        <v>68</v>
      </c>
      <c r="G8" s="568">
        <v>141</v>
      </c>
    </row>
    <row r="9" spans="2:7" x14ac:dyDescent="0.2">
      <c r="B9" s="565" t="s">
        <v>316</v>
      </c>
      <c r="C9" s="566" t="s">
        <v>306</v>
      </c>
      <c r="D9" s="567">
        <v>68</v>
      </c>
      <c r="E9" s="567">
        <v>67</v>
      </c>
      <c r="F9" s="567">
        <v>28</v>
      </c>
      <c r="G9" s="568">
        <v>61</v>
      </c>
    </row>
    <row r="10" spans="2:7" x14ac:dyDescent="0.2">
      <c r="B10" s="565" t="s">
        <v>321</v>
      </c>
      <c r="C10" s="566" t="s">
        <v>290</v>
      </c>
      <c r="D10" s="567">
        <v>105</v>
      </c>
      <c r="E10" s="567">
        <v>104</v>
      </c>
      <c r="F10" s="567">
        <v>59</v>
      </c>
      <c r="G10" s="568">
        <v>102</v>
      </c>
    </row>
    <row r="11" spans="2:7" x14ac:dyDescent="0.2">
      <c r="B11" s="565" t="s">
        <v>322</v>
      </c>
      <c r="C11" s="566" t="s">
        <v>307</v>
      </c>
      <c r="D11" s="567">
        <v>281</v>
      </c>
      <c r="E11" s="567">
        <v>273</v>
      </c>
      <c r="F11" s="567">
        <v>154</v>
      </c>
      <c r="G11" s="568">
        <v>265</v>
      </c>
    </row>
    <row r="12" spans="2:7" x14ac:dyDescent="0.2">
      <c r="B12" s="565" t="s">
        <v>319</v>
      </c>
      <c r="C12" s="566" t="s">
        <v>291</v>
      </c>
      <c r="D12" s="567">
        <v>171</v>
      </c>
      <c r="E12" s="567">
        <v>170</v>
      </c>
      <c r="F12" s="567">
        <v>80</v>
      </c>
      <c r="G12" s="568">
        <v>164</v>
      </c>
    </row>
    <row r="13" spans="2:7" x14ac:dyDescent="0.2">
      <c r="B13" s="565" t="s">
        <v>313</v>
      </c>
      <c r="C13" s="566" t="s">
        <v>292</v>
      </c>
      <c r="D13" s="567">
        <v>186</v>
      </c>
      <c r="E13" s="567">
        <v>160</v>
      </c>
      <c r="F13" s="567">
        <v>125</v>
      </c>
      <c r="G13" s="568">
        <v>128</v>
      </c>
    </row>
    <row r="14" spans="2:7" x14ac:dyDescent="0.2">
      <c r="B14" s="565" t="s">
        <v>323</v>
      </c>
      <c r="C14" s="566" t="s">
        <v>293</v>
      </c>
      <c r="D14" s="567">
        <v>374</v>
      </c>
      <c r="E14" s="567">
        <v>369</v>
      </c>
      <c r="F14" s="567">
        <v>225</v>
      </c>
      <c r="G14" s="568">
        <v>352</v>
      </c>
    </row>
    <row r="15" spans="2:7" x14ac:dyDescent="0.2">
      <c r="B15" s="565" t="s">
        <v>324</v>
      </c>
      <c r="C15" s="566" t="s">
        <v>294</v>
      </c>
      <c r="D15" s="567">
        <v>361</v>
      </c>
      <c r="E15" s="567">
        <v>354</v>
      </c>
      <c r="F15" s="567">
        <v>227</v>
      </c>
      <c r="G15" s="568">
        <v>345</v>
      </c>
    </row>
    <row r="16" spans="2:7" x14ac:dyDescent="0.2">
      <c r="B16" s="565" t="s">
        <v>325</v>
      </c>
      <c r="C16" s="566" t="s">
        <v>295</v>
      </c>
      <c r="D16" s="567">
        <v>311</v>
      </c>
      <c r="E16" s="567">
        <v>310</v>
      </c>
      <c r="F16" s="567">
        <v>174</v>
      </c>
      <c r="G16" s="568">
        <v>295</v>
      </c>
    </row>
    <row r="17" spans="2:7" x14ac:dyDescent="0.2">
      <c r="B17" s="565" t="s">
        <v>317</v>
      </c>
      <c r="C17" s="566" t="s">
        <v>296</v>
      </c>
      <c r="D17" s="567">
        <v>338</v>
      </c>
      <c r="E17" s="567">
        <v>322</v>
      </c>
      <c r="F17" s="567">
        <v>205</v>
      </c>
      <c r="G17" s="568">
        <v>299</v>
      </c>
    </row>
    <row r="18" spans="2:7" ht="13.5" thickBot="1" x14ac:dyDescent="0.25">
      <c r="B18" s="569" t="s">
        <v>315</v>
      </c>
      <c r="C18" s="570" t="s">
        <v>297</v>
      </c>
      <c r="D18" s="571">
        <v>518</v>
      </c>
      <c r="E18" s="571">
        <v>513</v>
      </c>
      <c r="F18" s="571">
        <v>289</v>
      </c>
      <c r="G18" s="572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topLeftCell="A40" workbookViewId="0"/>
  </sheetViews>
  <sheetFormatPr defaultColWidth="9" defaultRowHeight="12.75" x14ac:dyDescent="0.2"/>
  <cols>
    <col min="1" max="1" width="9" style="588"/>
    <col min="2" max="4" width="30.625" style="588" customWidth="1"/>
    <col min="5" max="5" width="21.125" style="588" customWidth="1"/>
    <col min="6" max="6" width="28.125" style="588" bestFit="1" customWidth="1"/>
    <col min="7" max="7" width="25.875" style="588" bestFit="1" customWidth="1"/>
    <col min="8" max="16384" width="9" style="588"/>
  </cols>
  <sheetData>
    <row r="1" spans="2:9" x14ac:dyDescent="0.2">
      <c r="B1" s="587"/>
    </row>
    <row r="2" spans="2:9" x14ac:dyDescent="0.2">
      <c r="B2" s="587"/>
      <c r="D2" s="589"/>
    </row>
    <row r="3" spans="2:9" x14ac:dyDescent="0.2">
      <c r="B3" s="359" t="s">
        <v>503</v>
      </c>
      <c r="C3" s="534">
        <f>SUM(C4:C7)</f>
        <v>1622.720654</v>
      </c>
    </row>
    <row r="4" spans="2:9" x14ac:dyDescent="0.2">
      <c r="B4" s="359" t="s">
        <v>504</v>
      </c>
      <c r="C4" s="360">
        <v>839.77729799999997</v>
      </c>
    </row>
    <row r="5" spans="2:9" x14ac:dyDescent="0.2">
      <c r="B5" s="359" t="s">
        <v>20</v>
      </c>
      <c r="C5" s="360">
        <v>37.477994000000002</v>
      </c>
    </row>
    <row r="6" spans="2:9" x14ac:dyDescent="0.2">
      <c r="B6" s="359" t="s">
        <v>505</v>
      </c>
      <c r="C6" s="360">
        <v>129.57834700000001</v>
      </c>
    </row>
    <row r="7" spans="2:9" x14ac:dyDescent="0.2">
      <c r="B7" s="359" t="s">
        <v>506</v>
      </c>
      <c r="C7" s="360">
        <v>615.88701500000002</v>
      </c>
    </row>
    <row r="8" spans="2:9" x14ac:dyDescent="0.2">
      <c r="B8" s="587"/>
      <c r="C8" s="590"/>
    </row>
    <row r="9" spans="2:9" x14ac:dyDescent="0.2">
      <c r="B9" s="587"/>
      <c r="C9" s="590"/>
    </row>
    <row r="10" spans="2:9" x14ac:dyDescent="0.2">
      <c r="B10" s="587" t="s">
        <v>507</v>
      </c>
      <c r="C10" s="590"/>
    </row>
    <row r="11" spans="2:9" x14ac:dyDescent="0.2">
      <c r="B11" s="587"/>
    </row>
    <row r="12" spans="2:9" x14ac:dyDescent="0.2">
      <c r="B12" s="362"/>
      <c r="C12" s="591" t="s">
        <v>508</v>
      </c>
      <c r="D12" s="592" t="s">
        <v>509</v>
      </c>
      <c r="E12" s="593" t="s">
        <v>2</v>
      </c>
    </row>
    <row r="13" spans="2:9" x14ac:dyDescent="0.2">
      <c r="B13" s="363" t="s">
        <v>504</v>
      </c>
      <c r="C13" s="594" t="s">
        <v>510</v>
      </c>
      <c r="D13" s="595">
        <v>199.76899399999999</v>
      </c>
      <c r="E13" s="596">
        <f>IF(C$4=0,0,D13/C$4*100)</f>
        <v>23.788329891242192</v>
      </c>
    </row>
    <row r="14" spans="2:9" x14ac:dyDescent="0.2">
      <c r="B14" s="364"/>
      <c r="C14" s="587" t="s">
        <v>511</v>
      </c>
      <c r="D14" s="597">
        <v>40.693674000000001</v>
      </c>
      <c r="E14" s="598">
        <f>IF(C$4=0,0,D14/C$4*100)</f>
        <v>4.8457697173900023</v>
      </c>
    </row>
    <row r="15" spans="2:9" x14ac:dyDescent="0.2">
      <c r="B15" s="364"/>
      <c r="C15" s="587" t="s">
        <v>512</v>
      </c>
      <c r="D15" s="597">
        <v>543.06676600000003</v>
      </c>
      <c r="E15" s="598">
        <f>IF(C$4=0,0,D15/C$4*100)</f>
        <v>64.667950335566232</v>
      </c>
    </row>
    <row r="16" spans="2:9" s="589" customFormat="1" x14ac:dyDescent="0.2">
      <c r="B16" s="365"/>
      <c r="C16" s="599" t="s">
        <v>513</v>
      </c>
      <c r="D16" s="600">
        <v>56.247864</v>
      </c>
      <c r="E16" s="601">
        <f>IF(C$4=0,0,D16/C$4*100)</f>
        <v>6.6979500558015799</v>
      </c>
      <c r="I16" s="588"/>
    </row>
    <row r="17" spans="2:5" x14ac:dyDescent="0.2">
      <c r="B17" s="366"/>
      <c r="C17" s="587"/>
      <c r="D17" s="597"/>
      <c r="E17" s="602"/>
    </row>
    <row r="18" spans="2:5" x14ac:dyDescent="0.2">
      <c r="B18" s="363" t="s">
        <v>20</v>
      </c>
      <c r="C18" s="594" t="s">
        <v>510</v>
      </c>
      <c r="D18" s="595">
        <v>13.914448</v>
      </c>
      <c r="E18" s="596">
        <f>IF(C$5=0,0,D18/C$5*100)</f>
        <v>37.126981769621928</v>
      </c>
    </row>
    <row r="19" spans="2:5" x14ac:dyDescent="0.2">
      <c r="B19" s="364"/>
      <c r="C19" s="587" t="s">
        <v>511</v>
      </c>
      <c r="D19" s="597">
        <v>2.2878660000000002</v>
      </c>
      <c r="E19" s="598">
        <f>IF(C$5=0,0,D19/C$5*100)</f>
        <v>6.104558317608995</v>
      </c>
    </row>
    <row r="20" spans="2:5" x14ac:dyDescent="0.2">
      <c r="B20" s="364"/>
      <c r="C20" s="587" t="s">
        <v>512</v>
      </c>
      <c r="D20" s="597">
        <v>17.205691000000002</v>
      </c>
      <c r="E20" s="598">
        <f>IF(C$5=0,0,D20/C$5*100)</f>
        <v>45.908783164862029</v>
      </c>
    </row>
    <row r="21" spans="2:5" x14ac:dyDescent="0.2">
      <c r="B21" s="365"/>
      <c r="C21" s="599" t="s">
        <v>513</v>
      </c>
      <c r="D21" s="600">
        <v>4.0699889999999996</v>
      </c>
      <c r="E21" s="601">
        <f>IF(C$5=0,0,D21/C$5*100)</f>
        <v>10.85967674790705</v>
      </c>
    </row>
    <row r="22" spans="2:5" x14ac:dyDescent="0.2">
      <c r="B22" s="366"/>
      <c r="C22" s="587"/>
      <c r="D22" s="597"/>
      <c r="E22" s="602"/>
    </row>
    <row r="23" spans="2:5" x14ac:dyDescent="0.2">
      <c r="B23" s="363" t="s">
        <v>505</v>
      </c>
      <c r="C23" s="594" t="s">
        <v>510</v>
      </c>
      <c r="D23" s="595">
        <v>32.169117999999997</v>
      </c>
      <c r="E23" s="596">
        <f>IF(C$6=0,0,D23/C$6*100)</f>
        <v>24.825998127603832</v>
      </c>
    </row>
    <row r="24" spans="2:5" x14ac:dyDescent="0.2">
      <c r="B24" s="364"/>
      <c r="C24" s="587" t="s">
        <v>511</v>
      </c>
      <c r="D24" s="597">
        <v>6.0048250000000003</v>
      </c>
      <c r="E24" s="598">
        <f>IF(C$6=0,0,D24/C$6*100)</f>
        <v>4.6341268730646794</v>
      </c>
    </row>
    <row r="25" spans="2:5" x14ac:dyDescent="0.2">
      <c r="B25" s="364"/>
      <c r="C25" s="587" t="s">
        <v>512</v>
      </c>
      <c r="D25" s="597">
        <v>82.277844000000002</v>
      </c>
      <c r="E25" s="598">
        <f>IF(C$6=0,0,D25/C$6*100)</f>
        <v>63.496599474293333</v>
      </c>
    </row>
    <row r="26" spans="2:5" x14ac:dyDescent="0.2">
      <c r="B26" s="365"/>
      <c r="C26" s="599" t="s">
        <v>513</v>
      </c>
      <c r="D26" s="600">
        <v>9.1265599999999996</v>
      </c>
      <c r="E26" s="601">
        <f>IF(C$6=0,0,D26/C$6*100)</f>
        <v>7.0432755250381449</v>
      </c>
    </row>
    <row r="27" spans="2:5" x14ac:dyDescent="0.2">
      <c r="B27" s="366"/>
      <c r="C27" s="587"/>
      <c r="D27" s="597"/>
      <c r="E27" s="602"/>
    </row>
    <row r="28" spans="2:5" x14ac:dyDescent="0.2">
      <c r="B28" s="603" t="s">
        <v>506</v>
      </c>
      <c r="C28" s="594" t="s">
        <v>510</v>
      </c>
      <c r="D28" s="595">
        <v>185.790817</v>
      </c>
      <c r="E28" s="596">
        <f>IF(C$7=0,0,D28/C$7*100)</f>
        <v>30.166379948763815</v>
      </c>
    </row>
    <row r="29" spans="2:5" x14ac:dyDescent="0.2">
      <c r="B29" s="364"/>
      <c r="C29" s="587" t="s">
        <v>511</v>
      </c>
      <c r="D29" s="597">
        <v>130.05148800000001</v>
      </c>
      <c r="E29" s="598">
        <f>IF(C$7=0,0,D29/C$7*100)</f>
        <v>21.116127606619536</v>
      </c>
    </row>
    <row r="30" spans="2:5" x14ac:dyDescent="0.2">
      <c r="B30" s="364"/>
      <c r="C30" s="587" t="s">
        <v>512</v>
      </c>
      <c r="D30" s="597">
        <v>281.70453300000003</v>
      </c>
      <c r="E30" s="598">
        <f>IF(C$7=0,0,D30/C$7*100)</f>
        <v>45.739644795076579</v>
      </c>
    </row>
    <row r="31" spans="2:5" x14ac:dyDescent="0.2">
      <c r="B31" s="365"/>
      <c r="C31" s="599" t="s">
        <v>513</v>
      </c>
      <c r="D31" s="600">
        <v>18.340177000000001</v>
      </c>
      <c r="E31" s="601">
        <f>IF(C$7=0,0,D31/C$7*100)</f>
        <v>2.9778476495400703</v>
      </c>
    </row>
    <row r="32" spans="2:5" x14ac:dyDescent="0.2">
      <c r="B32" s="587"/>
      <c r="D32" s="604"/>
      <c r="E32" s="605"/>
    </row>
    <row r="34" spans="2:7" x14ac:dyDescent="0.2">
      <c r="B34" s="590" t="s">
        <v>514</v>
      </c>
    </row>
    <row r="36" spans="2:7" ht="38.25" x14ac:dyDescent="0.2">
      <c r="B36" s="606"/>
      <c r="C36" s="607" t="s">
        <v>515</v>
      </c>
      <c r="D36" s="608" t="s">
        <v>516</v>
      </c>
      <c r="E36" s="608" t="s">
        <v>517</v>
      </c>
      <c r="F36" s="608" t="s">
        <v>518</v>
      </c>
      <c r="G36" s="609" t="s">
        <v>519</v>
      </c>
    </row>
    <row r="37" spans="2:7" x14ac:dyDescent="0.2">
      <c r="B37" s="610" t="s">
        <v>504</v>
      </c>
      <c r="C37" s="611" t="s">
        <v>520</v>
      </c>
      <c r="D37" s="595">
        <v>0</v>
      </c>
      <c r="E37" s="612">
        <f>IF($C$4=0,0,D37/$C$4*100)</f>
        <v>0</v>
      </c>
      <c r="F37" s="612">
        <f>IF(SUM($D$14:$D$16)=0,0,D37/SUM($D$14:D$16)*100)</f>
        <v>0</v>
      </c>
      <c r="G37" s="596">
        <f>IF($D$14=0,0,D37/$D$14*100)</f>
        <v>0</v>
      </c>
    </row>
    <row r="38" spans="2:7" x14ac:dyDescent="0.2">
      <c r="B38" s="613"/>
      <c r="C38" s="614" t="s">
        <v>761</v>
      </c>
      <c r="D38" s="597">
        <v>0</v>
      </c>
      <c r="E38" s="615">
        <f t="shared" ref="E38:E68" si="0">IF($C$4=0,0,D38/$C$4*100)</f>
        <v>0</v>
      </c>
      <c r="F38" s="615">
        <f>IF(SUM($D$14:$D$16)=0,0,D38/SUM($D$14:D$16)*100)</f>
        <v>0</v>
      </c>
      <c r="G38" s="598">
        <f t="shared" ref="G38:G68" si="1">IF($D$14=0,0,D38/$D$14*100)</f>
        <v>0</v>
      </c>
    </row>
    <row r="39" spans="2:7" x14ac:dyDescent="0.2">
      <c r="B39" s="613"/>
      <c r="C39" s="616" t="s">
        <v>521</v>
      </c>
      <c r="D39" s="597">
        <v>0</v>
      </c>
      <c r="E39" s="615">
        <f t="shared" si="0"/>
        <v>0</v>
      </c>
      <c r="F39" s="615">
        <f>IF(SUM($D$14:$D$16)=0,0,D39/SUM($D$14:D$16)*100)</f>
        <v>0</v>
      </c>
      <c r="G39" s="598">
        <f t="shared" si="1"/>
        <v>0</v>
      </c>
    </row>
    <row r="40" spans="2:7" x14ac:dyDescent="0.2">
      <c r="B40" s="613"/>
      <c r="C40" s="616" t="s">
        <v>522</v>
      </c>
      <c r="D40" s="597">
        <v>3.0418910000000001</v>
      </c>
      <c r="E40" s="615">
        <f t="shared" si="0"/>
        <v>0.36222591480437949</v>
      </c>
      <c r="F40" s="615">
        <f>IF(SUM($D$14:$D$16)=0,0,D40/SUM($D$14:D$16)*100)</f>
        <v>0.47528930187130819</v>
      </c>
      <c r="G40" s="598">
        <f t="shared" si="1"/>
        <v>7.4750955148458695</v>
      </c>
    </row>
    <row r="41" spans="2:7" x14ac:dyDescent="0.2">
      <c r="B41" s="613"/>
      <c r="C41" s="616" t="s">
        <v>523</v>
      </c>
      <c r="D41" s="597">
        <v>9.7167399999999997</v>
      </c>
      <c r="E41" s="615">
        <f t="shared" si="0"/>
        <v>1.1570615237088726</v>
      </c>
      <c r="F41" s="615">
        <f>IF(SUM($D$14:$D$16)=0,0,D41/SUM($D$14:D$16)*100)</f>
        <v>1.5182209260834838</v>
      </c>
      <c r="G41" s="598">
        <f t="shared" si="1"/>
        <v>23.877765374539539</v>
      </c>
    </row>
    <row r="42" spans="2:7" x14ac:dyDescent="0.2">
      <c r="B42" s="613"/>
      <c r="C42" s="616" t="s">
        <v>524</v>
      </c>
      <c r="D42" s="597">
        <v>0</v>
      </c>
      <c r="E42" s="615">
        <f t="shared" si="0"/>
        <v>0</v>
      </c>
      <c r="F42" s="615">
        <f>IF(SUM($D$14:$D$16)=0,0,D42/SUM($D$14:D$16)*100)</f>
        <v>0</v>
      </c>
      <c r="G42" s="598">
        <f t="shared" si="1"/>
        <v>0</v>
      </c>
    </row>
    <row r="43" spans="2:7" x14ac:dyDescent="0.2">
      <c r="B43" s="613"/>
      <c r="C43" s="616" t="s">
        <v>525</v>
      </c>
      <c r="D43" s="597">
        <v>4.674849</v>
      </c>
      <c r="E43" s="615">
        <f t="shared" si="0"/>
        <v>0.55667722991959234</v>
      </c>
      <c r="F43" s="615">
        <f>IF(SUM($D$14:$D$16)=0,0,D43/SUM($D$14:D$16)*100)</f>
        <v>0.73043567884706684</v>
      </c>
      <c r="G43" s="598">
        <f t="shared" si="1"/>
        <v>11.48790104329238</v>
      </c>
    </row>
    <row r="44" spans="2:7" x14ac:dyDescent="0.2">
      <c r="B44" s="613"/>
      <c r="C44" s="616" t="s">
        <v>526</v>
      </c>
      <c r="D44" s="597">
        <v>0</v>
      </c>
      <c r="E44" s="615">
        <f t="shared" si="0"/>
        <v>0</v>
      </c>
      <c r="F44" s="615">
        <f>IF(SUM($D$14:$D$16)=0,0,D44/SUM($D$14:D$16)*100)</f>
        <v>0</v>
      </c>
      <c r="G44" s="598">
        <f t="shared" si="1"/>
        <v>0</v>
      </c>
    </row>
    <row r="45" spans="2:7" x14ac:dyDescent="0.2">
      <c r="B45" s="613"/>
      <c r="C45" s="616" t="s">
        <v>527</v>
      </c>
      <c r="D45" s="597">
        <v>0</v>
      </c>
      <c r="E45" s="615">
        <f t="shared" si="0"/>
        <v>0</v>
      </c>
      <c r="F45" s="615">
        <f>IF(SUM($D$14:$D$16)=0,0,D45/SUM($D$14:D$16)*100)</f>
        <v>0</v>
      </c>
      <c r="G45" s="598">
        <f t="shared" si="1"/>
        <v>0</v>
      </c>
    </row>
    <row r="46" spans="2:7" x14ac:dyDescent="0.2">
      <c r="B46" s="613"/>
      <c r="C46" s="616" t="s">
        <v>528</v>
      </c>
      <c r="D46" s="597">
        <v>5.1219330000000003</v>
      </c>
      <c r="E46" s="615">
        <f t="shared" si="0"/>
        <v>0.60991563027463513</v>
      </c>
      <c r="F46" s="615">
        <f>IF(SUM($D$14:$D$16)=0,0,D46/SUM($D$14:D$16)*100)</f>
        <v>0.80029164746587411</v>
      </c>
      <c r="G46" s="598">
        <f>IF($D$14=0,0,D46/$D$14*100)</f>
        <v>12.586558294048359</v>
      </c>
    </row>
    <row r="47" spans="2:7" x14ac:dyDescent="0.2">
      <c r="B47" s="613"/>
      <c r="C47" s="616" t="s">
        <v>529</v>
      </c>
      <c r="D47" s="597">
        <v>0</v>
      </c>
      <c r="E47" s="615">
        <f t="shared" si="0"/>
        <v>0</v>
      </c>
      <c r="F47" s="615">
        <f>IF(SUM($D$14:$D$16)=0,0,D47/SUM($D$14:D$16)*100)</f>
        <v>0</v>
      </c>
      <c r="G47" s="598">
        <f t="shared" si="1"/>
        <v>0</v>
      </c>
    </row>
    <row r="48" spans="2:7" x14ac:dyDescent="0.2">
      <c r="B48" s="613"/>
      <c r="C48" s="616" t="s">
        <v>530</v>
      </c>
      <c r="D48" s="597">
        <v>0</v>
      </c>
      <c r="E48" s="615">
        <f t="shared" si="0"/>
        <v>0</v>
      </c>
      <c r="F48" s="615">
        <f>IF(SUM($D$14:$D$16)=0,0,D48/SUM($D$14:D$16)*100)</f>
        <v>0</v>
      </c>
      <c r="G48" s="598">
        <f t="shared" si="1"/>
        <v>0</v>
      </c>
    </row>
    <row r="49" spans="2:7" x14ac:dyDescent="0.2">
      <c r="B49" s="613"/>
      <c r="C49" s="617" t="s">
        <v>531</v>
      </c>
      <c r="D49" s="597">
        <v>0</v>
      </c>
      <c r="E49" s="615">
        <f t="shared" si="0"/>
        <v>0</v>
      </c>
      <c r="F49" s="615">
        <f>IF(SUM($D$14:$D$16)=0,0,D49/SUM($D$14:D$16)*100)</f>
        <v>0</v>
      </c>
      <c r="G49" s="598">
        <f t="shared" si="1"/>
        <v>0</v>
      </c>
    </row>
    <row r="50" spans="2:7" x14ac:dyDescent="0.2">
      <c r="B50" s="613"/>
      <c r="C50" s="617" t="s">
        <v>532</v>
      </c>
      <c r="D50" s="597">
        <v>0</v>
      </c>
      <c r="E50" s="615">
        <f t="shared" si="0"/>
        <v>0</v>
      </c>
      <c r="F50" s="615">
        <f>IF(SUM($D$14:$D$16)=0,0,D50/SUM($D$14:D$16)*100)</f>
        <v>0</v>
      </c>
      <c r="G50" s="598">
        <f t="shared" si="1"/>
        <v>0</v>
      </c>
    </row>
    <row r="51" spans="2:7" x14ac:dyDescent="0.2">
      <c r="B51" s="613"/>
      <c r="C51" s="617" t="s">
        <v>533</v>
      </c>
      <c r="D51" s="597">
        <v>0</v>
      </c>
      <c r="E51" s="615">
        <f t="shared" si="0"/>
        <v>0</v>
      </c>
      <c r="F51" s="615">
        <f>IF(SUM($D$14:$D$16)=0,0,D51/SUM($D$14:D$16)*100)</f>
        <v>0</v>
      </c>
      <c r="G51" s="598">
        <f t="shared" si="1"/>
        <v>0</v>
      </c>
    </row>
    <row r="52" spans="2:7" x14ac:dyDescent="0.2">
      <c r="B52" s="613"/>
      <c r="C52" s="617" t="s">
        <v>534</v>
      </c>
      <c r="D52" s="597">
        <v>0</v>
      </c>
      <c r="E52" s="615">
        <f t="shared" si="0"/>
        <v>0</v>
      </c>
      <c r="F52" s="615">
        <f>IF(SUM($D$14:$D$16)=0,0,D52/SUM($D$14:D$16)*100)</f>
        <v>0</v>
      </c>
      <c r="G52" s="598">
        <f t="shared" si="1"/>
        <v>0</v>
      </c>
    </row>
    <row r="53" spans="2:7" x14ac:dyDescent="0.2">
      <c r="B53" s="613"/>
      <c r="C53" s="617" t="s">
        <v>535</v>
      </c>
      <c r="D53" s="597">
        <v>7.039841</v>
      </c>
      <c r="E53" s="615">
        <f t="shared" si="0"/>
        <v>0.8382985604357216</v>
      </c>
      <c r="F53" s="615">
        <f>IF(SUM($D$14:$D$16)=0,0,D53/SUM($D$14:D$16)*100)</f>
        <v>1.0999608842575266</v>
      </c>
      <c r="G53" s="598">
        <f t="shared" si="1"/>
        <v>17.299595509611638</v>
      </c>
    </row>
    <row r="54" spans="2:7" x14ac:dyDescent="0.2">
      <c r="B54" s="613"/>
      <c r="C54" s="617" t="s">
        <v>536</v>
      </c>
      <c r="D54" s="597">
        <v>0</v>
      </c>
      <c r="E54" s="615">
        <f t="shared" si="0"/>
        <v>0</v>
      </c>
      <c r="F54" s="615">
        <f>IF(SUM($D$14:$D$16)=0,0,D54/SUM($D$14:D$16)*100)</f>
        <v>0</v>
      </c>
      <c r="G54" s="598">
        <f t="shared" si="1"/>
        <v>0</v>
      </c>
    </row>
    <row r="55" spans="2:7" x14ac:dyDescent="0.2">
      <c r="B55" s="613"/>
      <c r="C55" s="617" t="s">
        <v>537</v>
      </c>
      <c r="D55" s="597">
        <v>1.085223</v>
      </c>
      <c r="E55" s="615">
        <f t="shared" si="0"/>
        <v>0.12922747525856551</v>
      </c>
      <c r="F55" s="615">
        <f>IF(SUM($D$14:$D$16)=0,0,D55/SUM($D$14:D$16)*100)</f>
        <v>0.16956389365847976</v>
      </c>
      <c r="G55" s="598">
        <f t="shared" si="1"/>
        <v>2.666810079620729</v>
      </c>
    </row>
    <row r="56" spans="2:7" x14ac:dyDescent="0.2">
      <c r="B56" s="613"/>
      <c r="C56" s="617" t="s">
        <v>538</v>
      </c>
      <c r="D56" s="597">
        <v>0</v>
      </c>
      <c r="E56" s="615">
        <f t="shared" si="0"/>
        <v>0</v>
      </c>
      <c r="F56" s="615">
        <f>IF(SUM($D$14:$D$16)=0,0,D56/SUM($D$14:D$16)*100)</f>
        <v>0</v>
      </c>
      <c r="G56" s="598">
        <f t="shared" si="1"/>
        <v>0</v>
      </c>
    </row>
    <row r="57" spans="2:7" x14ac:dyDescent="0.2">
      <c r="B57" s="613"/>
      <c r="C57" s="617" t="s">
        <v>539</v>
      </c>
      <c r="D57" s="597">
        <v>0</v>
      </c>
      <c r="E57" s="615">
        <f t="shared" si="0"/>
        <v>0</v>
      </c>
      <c r="F57" s="615">
        <f>IF(SUM($D$14:$D$16)=0,0,D57/SUM($D$14:D$16)*100)</f>
        <v>0</v>
      </c>
      <c r="G57" s="598">
        <f t="shared" si="1"/>
        <v>0</v>
      </c>
    </row>
    <row r="58" spans="2:7" x14ac:dyDescent="0.2">
      <c r="B58" s="613"/>
      <c r="C58" s="617" t="s">
        <v>540</v>
      </c>
      <c r="D58" s="597">
        <v>1.2127060000000001</v>
      </c>
      <c r="E58" s="615">
        <f t="shared" si="0"/>
        <v>0.14440804757263159</v>
      </c>
      <c r="F58" s="615">
        <f>IF(SUM($D$14:$D$16)=0,0,D58/SUM($D$14:D$16)*100)</f>
        <v>0.18948285395996986</v>
      </c>
      <c r="G58" s="598">
        <f t="shared" si="1"/>
        <v>2.980084816131372</v>
      </c>
    </row>
    <row r="59" spans="2:7" x14ac:dyDescent="0.2">
      <c r="B59" s="613"/>
      <c r="C59" s="617" t="s">
        <v>541</v>
      </c>
      <c r="D59" s="597">
        <v>7.0532500000000002</v>
      </c>
      <c r="E59" s="615">
        <f t="shared" si="0"/>
        <v>0.83989529328762602</v>
      </c>
      <c r="F59" s="615">
        <f>IF(SUM($D$14:$D$16)=0,0,D59/SUM($D$14:D$16)*100)</f>
        <v>1.1020560133232271</v>
      </c>
      <c r="G59" s="598">
        <f t="shared" si="1"/>
        <v>17.332546577141201</v>
      </c>
    </row>
    <row r="60" spans="2:7" x14ac:dyDescent="0.2">
      <c r="B60" s="613"/>
      <c r="C60" s="617" t="s">
        <v>542</v>
      </c>
      <c r="D60" s="597">
        <v>0</v>
      </c>
      <c r="E60" s="615">
        <f t="shared" si="0"/>
        <v>0</v>
      </c>
      <c r="F60" s="615">
        <f>IF(SUM($D$14:$D$16)=0,0,D60/SUM($D$14:D$16)*100)</f>
        <v>0</v>
      </c>
      <c r="G60" s="598">
        <f t="shared" si="1"/>
        <v>0</v>
      </c>
    </row>
    <row r="61" spans="2:7" x14ac:dyDescent="0.2">
      <c r="B61" s="613"/>
      <c r="C61" s="617" t="s">
        <v>543</v>
      </c>
      <c r="D61" s="597">
        <v>0</v>
      </c>
      <c r="E61" s="615">
        <f t="shared" si="0"/>
        <v>0</v>
      </c>
      <c r="F61" s="615">
        <f>IF(SUM($D$14:$D$16)=0,0,D61/SUM($D$14:D$16)*100)</f>
        <v>0</v>
      </c>
      <c r="G61" s="598">
        <f t="shared" si="1"/>
        <v>0</v>
      </c>
    </row>
    <row r="62" spans="2:7" x14ac:dyDescent="0.2">
      <c r="B62" s="613"/>
      <c r="C62" s="617" t="s">
        <v>544</v>
      </c>
      <c r="D62" s="597">
        <v>0</v>
      </c>
      <c r="E62" s="615">
        <f t="shared" si="0"/>
        <v>0</v>
      </c>
      <c r="F62" s="615">
        <f>IF(SUM($D$14:$D$16)=0,0,D62/SUM($D$14:D$16)*100)</f>
        <v>0</v>
      </c>
      <c r="G62" s="598">
        <f t="shared" si="1"/>
        <v>0</v>
      </c>
    </row>
    <row r="63" spans="2:7" x14ac:dyDescent="0.2">
      <c r="B63" s="613"/>
      <c r="C63" s="617" t="s">
        <v>545</v>
      </c>
      <c r="D63" s="597">
        <v>0</v>
      </c>
      <c r="E63" s="615">
        <f t="shared" si="0"/>
        <v>0</v>
      </c>
      <c r="F63" s="615">
        <f>IF(SUM($D$14:$D$16)=0,0,D63/SUM($D$14:D$16)*100)</f>
        <v>0</v>
      </c>
      <c r="G63" s="598">
        <f t="shared" si="1"/>
        <v>0</v>
      </c>
    </row>
    <row r="64" spans="2:7" x14ac:dyDescent="0.2">
      <c r="B64" s="613"/>
      <c r="C64" s="617" t="s">
        <v>546</v>
      </c>
      <c r="D64" s="597">
        <v>2.3274240000000002</v>
      </c>
      <c r="E64" s="615">
        <f t="shared" si="0"/>
        <v>0.27714776352527692</v>
      </c>
      <c r="F64" s="615">
        <f>IF(SUM($D$14:$D$16)=0,0,D64/SUM($D$14:D$16)*100)</f>
        <v>0.36365528157272159</v>
      </c>
      <c r="G64" s="598">
        <f t="shared" si="1"/>
        <v>5.719375448871979</v>
      </c>
    </row>
    <row r="65" spans="2:7" x14ac:dyDescent="0.2">
      <c r="B65" s="613"/>
      <c r="C65" s="617" t="s">
        <v>547</v>
      </c>
      <c r="D65" s="597">
        <v>10.732443</v>
      </c>
      <c r="E65" s="615">
        <f t="shared" si="0"/>
        <v>1.2780106137139229</v>
      </c>
      <c r="F65" s="615">
        <f>IF(SUM($D$14:$D$16)=0,0,D65/SUM($D$14:D$16)*100)</f>
        <v>1.6769224606810726</v>
      </c>
      <c r="G65" s="598">
        <f t="shared" si="1"/>
        <v>26.373738090102162</v>
      </c>
    </row>
    <row r="66" spans="2:7" x14ac:dyDescent="0.2">
      <c r="B66" s="613"/>
      <c r="C66" s="617" t="s">
        <v>548</v>
      </c>
      <c r="D66" s="597">
        <v>0</v>
      </c>
      <c r="E66" s="615">
        <f t="shared" si="0"/>
        <v>0</v>
      </c>
      <c r="F66" s="615">
        <f>IF(SUM($D$14:$D$16)=0,0,D66/SUM($D$14:D$16)*100)</f>
        <v>0</v>
      </c>
      <c r="G66" s="598">
        <f t="shared" si="1"/>
        <v>0</v>
      </c>
    </row>
    <row r="67" spans="2:7" x14ac:dyDescent="0.2">
      <c r="B67" s="613"/>
      <c r="C67" s="617" t="s">
        <v>549</v>
      </c>
      <c r="D67" s="597">
        <v>1.2127060000000001</v>
      </c>
      <c r="E67" s="615">
        <f t="shared" si="0"/>
        <v>0.14440804757263159</v>
      </c>
      <c r="F67" s="615">
        <f>IF(SUM($D$14:$D$16)=0,0,D67/SUM($D$14:D$16)*100)</f>
        <v>0.18948285395996986</v>
      </c>
      <c r="G67" s="598">
        <f t="shared" si="1"/>
        <v>2.980084816131372</v>
      </c>
    </row>
    <row r="68" spans="2:7" x14ac:dyDescent="0.2">
      <c r="B68" s="618"/>
      <c r="C68" s="619" t="s">
        <v>550</v>
      </c>
      <c r="D68" s="620">
        <v>0</v>
      </c>
      <c r="E68" s="621">
        <f t="shared" si="0"/>
        <v>0</v>
      </c>
      <c r="F68" s="621">
        <f>IF(SUM($D$14:$D$16)=0,0,D68/SUM($D$14:D$16)*100)</f>
        <v>0</v>
      </c>
      <c r="G68" s="601">
        <f t="shared" si="1"/>
        <v>0</v>
      </c>
    </row>
    <row r="69" spans="2:7" x14ac:dyDescent="0.2">
      <c r="D69" s="604"/>
      <c r="E69" s="605"/>
      <c r="F69" s="605"/>
      <c r="G69" s="605"/>
    </row>
    <row r="70" spans="2:7" x14ac:dyDescent="0.2">
      <c r="B70" s="610" t="s">
        <v>20</v>
      </c>
      <c r="C70" s="611" t="s">
        <v>520</v>
      </c>
      <c r="D70" s="595">
        <v>0</v>
      </c>
      <c r="E70" s="612">
        <f>IF($C$5=0,0,D70/$C$5*100)</f>
        <v>0</v>
      </c>
      <c r="F70" s="612">
        <f>IF(SUM($D$19:$D$21)=0,0,D70/SUM($D$19:D$21)*100)</f>
        <v>0</v>
      </c>
      <c r="G70" s="596">
        <f>IF($D$19=0,0,D70/$D$19*100)</f>
        <v>0</v>
      </c>
    </row>
    <row r="71" spans="2:7" x14ac:dyDescent="0.2">
      <c r="B71" s="613"/>
      <c r="C71" s="614" t="s">
        <v>761</v>
      </c>
      <c r="D71" s="597">
        <v>0</v>
      </c>
      <c r="E71" s="615">
        <f t="shared" ref="E71:E101" si="2">IF($C$5=0,0,D71/$C$5*100)</f>
        <v>0</v>
      </c>
      <c r="F71" s="615">
        <f>IF(SUM($D$19:$D$21)=0,0,D71/SUM($D$19:D$21)*100)</f>
        <v>0</v>
      </c>
      <c r="G71" s="598">
        <f t="shared" ref="G71:G101" si="3">IF($D$19=0,0,D71/$D$19*100)</f>
        <v>0</v>
      </c>
    </row>
    <row r="72" spans="2:7" x14ac:dyDescent="0.2">
      <c r="B72" s="613"/>
      <c r="C72" s="616" t="s">
        <v>521</v>
      </c>
      <c r="D72" s="597">
        <v>1.1439330000000001</v>
      </c>
      <c r="E72" s="615">
        <f t="shared" si="2"/>
        <v>3.0522791588044975</v>
      </c>
      <c r="F72" s="615">
        <f>IF(SUM($D$19:$D$21)=0,0,D72/SUM($D$19:D$21)*100)</f>
        <v>4.8546725522550807</v>
      </c>
      <c r="G72" s="598">
        <f t="shared" si="3"/>
        <v>50</v>
      </c>
    </row>
    <row r="73" spans="2:7" x14ac:dyDescent="0.2">
      <c r="B73" s="613"/>
      <c r="C73" s="616" t="s">
        <v>522</v>
      </c>
      <c r="D73" s="597">
        <v>0</v>
      </c>
      <c r="E73" s="615">
        <f t="shared" si="2"/>
        <v>0</v>
      </c>
      <c r="F73" s="615">
        <f>IF(SUM($D$19:$D$21)=0,0,D73/SUM($D$19:D$21)*100)</f>
        <v>0</v>
      </c>
      <c r="G73" s="598">
        <f t="shared" si="3"/>
        <v>0</v>
      </c>
    </row>
    <row r="74" spans="2:7" x14ac:dyDescent="0.2">
      <c r="B74" s="613"/>
      <c r="C74" s="616" t="s">
        <v>523</v>
      </c>
      <c r="D74" s="597">
        <v>0</v>
      </c>
      <c r="E74" s="615">
        <f t="shared" si="2"/>
        <v>0</v>
      </c>
      <c r="F74" s="615">
        <f>IF(SUM($D$19:$D$21)=0,0,D74/SUM($D$19:D$21)*100)</f>
        <v>0</v>
      </c>
      <c r="G74" s="598">
        <f t="shared" si="3"/>
        <v>0</v>
      </c>
    </row>
    <row r="75" spans="2:7" x14ac:dyDescent="0.2">
      <c r="B75" s="613"/>
      <c r="C75" s="616" t="s">
        <v>524</v>
      </c>
      <c r="D75" s="597">
        <v>0</v>
      </c>
      <c r="E75" s="615">
        <f t="shared" si="2"/>
        <v>0</v>
      </c>
      <c r="F75" s="615">
        <f>IF(SUM($D$19:$D$21)=0,0,D75/SUM($D$19:D$21)*100)</f>
        <v>0</v>
      </c>
      <c r="G75" s="598">
        <f t="shared" si="3"/>
        <v>0</v>
      </c>
    </row>
    <row r="76" spans="2:7" x14ac:dyDescent="0.2">
      <c r="B76" s="613"/>
      <c r="C76" s="616" t="s">
        <v>525</v>
      </c>
      <c r="D76" s="597">
        <v>0</v>
      </c>
      <c r="E76" s="615">
        <f t="shared" si="2"/>
        <v>0</v>
      </c>
      <c r="F76" s="615">
        <f>IF(SUM($D$19:$D$21)=0,0,D76/SUM($D$19:D$21)*100)</f>
        <v>0</v>
      </c>
      <c r="G76" s="598">
        <f t="shared" si="3"/>
        <v>0</v>
      </c>
    </row>
    <row r="77" spans="2:7" x14ac:dyDescent="0.2">
      <c r="B77" s="613"/>
      <c r="C77" s="616" t="s">
        <v>526</v>
      </c>
      <c r="D77" s="597">
        <v>0</v>
      </c>
      <c r="E77" s="615">
        <f t="shared" si="2"/>
        <v>0</v>
      </c>
      <c r="F77" s="615">
        <f>IF(SUM($D$19:$D$21)=0,0,D77/SUM($D$19:D$21)*100)</f>
        <v>0</v>
      </c>
      <c r="G77" s="598">
        <f t="shared" si="3"/>
        <v>0</v>
      </c>
    </row>
    <row r="78" spans="2:7" x14ac:dyDescent="0.2">
      <c r="B78" s="613"/>
      <c r="C78" s="616" t="s">
        <v>527</v>
      </c>
      <c r="D78" s="597">
        <v>0</v>
      </c>
      <c r="E78" s="615">
        <f t="shared" si="2"/>
        <v>0</v>
      </c>
      <c r="F78" s="615">
        <f>IF(SUM($D$19:$D$21)=0,0,D78/SUM($D$19:D$21)*100)</f>
        <v>0</v>
      </c>
      <c r="G78" s="598">
        <f t="shared" si="3"/>
        <v>0</v>
      </c>
    </row>
    <row r="79" spans="2:7" x14ac:dyDescent="0.2">
      <c r="B79" s="613"/>
      <c r="C79" s="616" t="s">
        <v>528</v>
      </c>
      <c r="D79" s="597">
        <v>0</v>
      </c>
      <c r="E79" s="615">
        <f t="shared" si="2"/>
        <v>0</v>
      </c>
      <c r="F79" s="615">
        <f>IF(SUM($D$19:$D$21)=0,0,D79/SUM($D$19:D$21)*100)</f>
        <v>0</v>
      </c>
      <c r="G79" s="598">
        <f t="shared" si="3"/>
        <v>0</v>
      </c>
    </row>
    <row r="80" spans="2:7" x14ac:dyDescent="0.2">
      <c r="B80" s="613"/>
      <c r="C80" s="616" t="s">
        <v>529</v>
      </c>
      <c r="D80" s="597">
        <v>0</v>
      </c>
      <c r="E80" s="615">
        <f t="shared" si="2"/>
        <v>0</v>
      </c>
      <c r="F80" s="615">
        <f>IF(SUM($D$19:$D$21)=0,0,D80/SUM($D$19:D$21)*100)</f>
        <v>0</v>
      </c>
      <c r="G80" s="598">
        <f t="shared" si="3"/>
        <v>0</v>
      </c>
    </row>
    <row r="81" spans="2:9" x14ac:dyDescent="0.2">
      <c r="B81" s="613"/>
      <c r="C81" s="616" t="s">
        <v>530</v>
      </c>
      <c r="D81" s="597">
        <v>0</v>
      </c>
      <c r="E81" s="615">
        <f t="shared" si="2"/>
        <v>0</v>
      </c>
      <c r="F81" s="615">
        <f>IF(SUM($D$19:$D$21)=0,0,D81/SUM($D$19:D$21)*100)</f>
        <v>0</v>
      </c>
      <c r="G81" s="598">
        <f t="shared" si="3"/>
        <v>0</v>
      </c>
    </row>
    <row r="82" spans="2:9" x14ac:dyDescent="0.2">
      <c r="B82" s="613"/>
      <c r="C82" s="617" t="s">
        <v>531</v>
      </c>
      <c r="D82" s="597">
        <v>0</v>
      </c>
      <c r="E82" s="615">
        <f t="shared" si="2"/>
        <v>0</v>
      </c>
      <c r="F82" s="615">
        <f>IF(SUM($D$19:$D$21)=0,0,D82/SUM($D$19:D$21)*100)</f>
        <v>0</v>
      </c>
      <c r="G82" s="598">
        <f t="shared" si="3"/>
        <v>0</v>
      </c>
    </row>
    <row r="83" spans="2:9" x14ac:dyDescent="0.2">
      <c r="B83" s="613"/>
      <c r="C83" s="617" t="s">
        <v>532</v>
      </c>
      <c r="D83" s="597">
        <v>0</v>
      </c>
      <c r="E83" s="615">
        <f t="shared" si="2"/>
        <v>0</v>
      </c>
      <c r="F83" s="615">
        <f>IF(SUM($D$19:$D$21)=0,0,D83/SUM($D$19:D$21)*100)</f>
        <v>0</v>
      </c>
      <c r="G83" s="598">
        <f t="shared" si="3"/>
        <v>0</v>
      </c>
    </row>
    <row r="84" spans="2:9" x14ac:dyDescent="0.2">
      <c r="B84" s="613"/>
      <c r="C84" s="617" t="s">
        <v>533</v>
      </c>
      <c r="D84" s="597">
        <v>0</v>
      </c>
      <c r="E84" s="615">
        <f t="shared" si="2"/>
        <v>0</v>
      </c>
      <c r="F84" s="615">
        <f>IF(SUM($D$19:$D$21)=0,0,D84/SUM($D$19:D$21)*100)</f>
        <v>0</v>
      </c>
      <c r="G84" s="598">
        <f t="shared" si="3"/>
        <v>0</v>
      </c>
    </row>
    <row r="85" spans="2:9" x14ac:dyDescent="0.2">
      <c r="B85" s="613"/>
      <c r="C85" s="617" t="s">
        <v>534</v>
      </c>
      <c r="D85" s="597">
        <v>0</v>
      </c>
      <c r="E85" s="615">
        <f t="shared" si="2"/>
        <v>0</v>
      </c>
      <c r="F85" s="615">
        <f>IF(SUM($D$19:$D$21)=0,0,D85/SUM($D$19:D$21)*100)</f>
        <v>0</v>
      </c>
      <c r="G85" s="598">
        <f t="shared" si="3"/>
        <v>0</v>
      </c>
    </row>
    <row r="86" spans="2:9" x14ac:dyDescent="0.2">
      <c r="B86" s="613"/>
      <c r="C86" s="617" t="s">
        <v>535</v>
      </c>
      <c r="D86" s="597">
        <v>0</v>
      </c>
      <c r="E86" s="615">
        <f t="shared" si="2"/>
        <v>0</v>
      </c>
      <c r="F86" s="615">
        <f>IF(SUM($D$19:$D$21)=0,0,D86/SUM($D$19:D$21)*100)</f>
        <v>0</v>
      </c>
      <c r="G86" s="598">
        <f t="shared" si="3"/>
        <v>0</v>
      </c>
    </row>
    <row r="87" spans="2:9" x14ac:dyDescent="0.2">
      <c r="B87" s="613"/>
      <c r="C87" s="617" t="s">
        <v>536</v>
      </c>
      <c r="D87" s="597">
        <v>0</v>
      </c>
      <c r="E87" s="615">
        <f t="shared" si="2"/>
        <v>0</v>
      </c>
      <c r="F87" s="615">
        <f>IF(SUM($D$19:$D$21)=0,0,D87/SUM($D$19:D$21)*100)</f>
        <v>0</v>
      </c>
      <c r="G87" s="598">
        <f t="shared" si="3"/>
        <v>0</v>
      </c>
    </row>
    <row r="88" spans="2:9" x14ac:dyDescent="0.2">
      <c r="B88" s="613"/>
      <c r="C88" s="617" t="s">
        <v>537</v>
      </c>
      <c r="D88" s="597">
        <v>0</v>
      </c>
      <c r="E88" s="615">
        <f t="shared" si="2"/>
        <v>0</v>
      </c>
      <c r="F88" s="615">
        <f>IF(SUM($D$19:$D$21)=0,0,D88/SUM($D$19:D$21)*100)</f>
        <v>0</v>
      </c>
      <c r="G88" s="598">
        <f t="shared" si="3"/>
        <v>0</v>
      </c>
      <c r="I88" s="622"/>
    </row>
    <row r="89" spans="2:9" x14ac:dyDescent="0.2">
      <c r="B89" s="613"/>
      <c r="C89" s="617" t="s">
        <v>538</v>
      </c>
      <c r="D89" s="597">
        <v>0</v>
      </c>
      <c r="E89" s="615">
        <f t="shared" si="2"/>
        <v>0</v>
      </c>
      <c r="F89" s="615">
        <f>IF(SUM($D$19:$D$21)=0,0,D89/SUM($D$19:D$21)*100)</f>
        <v>0</v>
      </c>
      <c r="G89" s="598">
        <f t="shared" si="3"/>
        <v>0</v>
      </c>
      <c r="I89" s="622"/>
    </row>
    <row r="90" spans="2:9" x14ac:dyDescent="0.2">
      <c r="B90" s="613"/>
      <c r="C90" s="617" t="s">
        <v>539</v>
      </c>
      <c r="D90" s="597">
        <v>0</v>
      </c>
      <c r="E90" s="615">
        <f t="shared" si="2"/>
        <v>0</v>
      </c>
      <c r="F90" s="615">
        <f>IF(SUM($D$19:$D$21)=0,0,D90/SUM($D$19:D$21)*100)</f>
        <v>0</v>
      </c>
      <c r="G90" s="598">
        <f t="shared" si="3"/>
        <v>0</v>
      </c>
      <c r="I90" s="622"/>
    </row>
    <row r="91" spans="2:9" x14ac:dyDescent="0.2">
      <c r="B91" s="613"/>
      <c r="C91" s="617" t="s">
        <v>540</v>
      </c>
      <c r="D91" s="597">
        <v>0</v>
      </c>
      <c r="E91" s="615">
        <f t="shared" si="2"/>
        <v>0</v>
      </c>
      <c r="F91" s="615">
        <f>IF(SUM($D$19:$D$21)=0,0,D91/SUM($D$19:D$21)*100)</f>
        <v>0</v>
      </c>
      <c r="G91" s="598">
        <f t="shared" si="3"/>
        <v>0</v>
      </c>
      <c r="I91" s="622"/>
    </row>
    <row r="92" spans="2:9" x14ac:dyDescent="0.2">
      <c r="B92" s="613"/>
      <c r="C92" s="617" t="s">
        <v>541</v>
      </c>
      <c r="D92" s="597">
        <v>1.1439330000000001</v>
      </c>
      <c r="E92" s="615">
        <f t="shared" si="2"/>
        <v>3.0522791588044975</v>
      </c>
      <c r="F92" s="615">
        <f>IF(SUM($D$19:$D$21)=0,0,D92/SUM($D$19:D$21)*100)</f>
        <v>4.8546725522550807</v>
      </c>
      <c r="G92" s="598">
        <f t="shared" si="3"/>
        <v>50</v>
      </c>
      <c r="I92" s="622"/>
    </row>
    <row r="93" spans="2:9" x14ac:dyDescent="0.2">
      <c r="B93" s="613"/>
      <c r="C93" s="617" t="s">
        <v>542</v>
      </c>
      <c r="D93" s="597">
        <v>0</v>
      </c>
      <c r="E93" s="615">
        <f t="shared" si="2"/>
        <v>0</v>
      </c>
      <c r="F93" s="615">
        <f>IF(SUM($D$19:$D$21)=0,0,D93/SUM($D$19:D$21)*100)</f>
        <v>0</v>
      </c>
      <c r="G93" s="598">
        <f t="shared" si="3"/>
        <v>0</v>
      </c>
      <c r="I93" s="622"/>
    </row>
    <row r="94" spans="2:9" x14ac:dyDescent="0.2">
      <c r="B94" s="613"/>
      <c r="C94" s="617" t="s">
        <v>543</v>
      </c>
      <c r="D94" s="597">
        <v>0</v>
      </c>
      <c r="E94" s="615">
        <f t="shared" si="2"/>
        <v>0</v>
      </c>
      <c r="F94" s="615">
        <f>IF(SUM($D$19:$D$21)=0,0,D94/SUM($D$19:D$21)*100)</f>
        <v>0</v>
      </c>
      <c r="G94" s="598">
        <f t="shared" si="3"/>
        <v>0</v>
      </c>
      <c r="I94" s="622"/>
    </row>
    <row r="95" spans="2:9" x14ac:dyDescent="0.2">
      <c r="B95" s="613"/>
      <c r="C95" s="617" t="s">
        <v>544</v>
      </c>
      <c r="D95" s="597">
        <v>0</v>
      </c>
      <c r="E95" s="615">
        <f t="shared" si="2"/>
        <v>0</v>
      </c>
      <c r="F95" s="615">
        <f>IF(SUM($D$19:$D$21)=0,0,D95/SUM($D$19:D$21)*100)</f>
        <v>0</v>
      </c>
      <c r="G95" s="598">
        <f t="shared" si="3"/>
        <v>0</v>
      </c>
      <c r="I95" s="622"/>
    </row>
    <row r="96" spans="2:9" x14ac:dyDescent="0.2">
      <c r="B96" s="613"/>
      <c r="C96" s="617" t="s">
        <v>545</v>
      </c>
      <c r="D96" s="597">
        <v>0</v>
      </c>
      <c r="E96" s="615">
        <f t="shared" si="2"/>
        <v>0</v>
      </c>
      <c r="F96" s="615">
        <f>IF(SUM($D$19:$D$21)=0,0,D96/SUM($D$19:D$21)*100)</f>
        <v>0</v>
      </c>
      <c r="G96" s="598">
        <f t="shared" si="3"/>
        <v>0</v>
      </c>
      <c r="I96" s="622"/>
    </row>
    <row r="97" spans="2:9" x14ac:dyDescent="0.2">
      <c r="B97" s="613"/>
      <c r="C97" s="617" t="s">
        <v>546</v>
      </c>
      <c r="D97" s="597">
        <v>0</v>
      </c>
      <c r="E97" s="615">
        <f t="shared" si="2"/>
        <v>0</v>
      </c>
      <c r="F97" s="615">
        <f>IF(SUM($D$19:$D$21)=0,0,D97/SUM($D$19:D$21)*100)</f>
        <v>0</v>
      </c>
      <c r="G97" s="598">
        <f t="shared" si="3"/>
        <v>0</v>
      </c>
      <c r="I97" s="622"/>
    </row>
    <row r="98" spans="2:9" x14ac:dyDescent="0.2">
      <c r="B98" s="613"/>
      <c r="C98" s="617" t="s">
        <v>547</v>
      </c>
      <c r="D98" s="597">
        <v>2.2878660000000002</v>
      </c>
      <c r="E98" s="615">
        <f t="shared" si="2"/>
        <v>6.104558317608995</v>
      </c>
      <c r="F98" s="615">
        <f>IF(SUM($D$19:$D$21)=0,0,D98/SUM($D$19:D$21)*100)</f>
        <v>9.7093451045101613</v>
      </c>
      <c r="G98" s="598">
        <f t="shared" si="3"/>
        <v>100</v>
      </c>
      <c r="I98" s="622"/>
    </row>
    <row r="99" spans="2:9" x14ac:dyDescent="0.2">
      <c r="B99" s="613"/>
      <c r="C99" s="617" t="s">
        <v>548</v>
      </c>
      <c r="D99" s="597">
        <v>0</v>
      </c>
      <c r="E99" s="615">
        <f t="shared" si="2"/>
        <v>0</v>
      </c>
      <c r="F99" s="615">
        <f>IF(SUM($D$19:$D$21)=0,0,D99/SUM($D$19:D$21)*100)</f>
        <v>0</v>
      </c>
      <c r="G99" s="598">
        <f t="shared" si="3"/>
        <v>0</v>
      </c>
    </row>
    <row r="100" spans="2:9" x14ac:dyDescent="0.2">
      <c r="B100" s="613"/>
      <c r="C100" s="617" t="s">
        <v>549</v>
      </c>
      <c r="D100" s="597">
        <v>0</v>
      </c>
      <c r="E100" s="615">
        <f t="shared" si="2"/>
        <v>0</v>
      </c>
      <c r="F100" s="615">
        <f>IF(SUM($D$19:$D$21)=0,0,D100/SUM($D$19:D$21)*100)</f>
        <v>0</v>
      </c>
      <c r="G100" s="598">
        <f t="shared" si="3"/>
        <v>0</v>
      </c>
    </row>
    <row r="101" spans="2:9" x14ac:dyDescent="0.2">
      <c r="B101" s="618"/>
      <c r="C101" s="619" t="s">
        <v>550</v>
      </c>
      <c r="D101" s="620">
        <v>0</v>
      </c>
      <c r="E101" s="621">
        <f t="shared" si="2"/>
        <v>0</v>
      </c>
      <c r="F101" s="621">
        <f>IF(SUM($D$19:$D$21)=0,0,D101/SUM($D$19:D$21)*100)</f>
        <v>0</v>
      </c>
      <c r="G101" s="601">
        <f t="shared" si="3"/>
        <v>0</v>
      </c>
    </row>
    <row r="102" spans="2:9" x14ac:dyDescent="0.2">
      <c r="D102" s="604"/>
      <c r="E102" s="605"/>
      <c r="F102" s="605"/>
      <c r="G102" s="605"/>
    </row>
    <row r="103" spans="2:9" x14ac:dyDescent="0.2">
      <c r="B103" s="610" t="s">
        <v>505</v>
      </c>
      <c r="C103" s="611" t="s">
        <v>520</v>
      </c>
      <c r="D103" s="595">
        <v>0</v>
      </c>
      <c r="E103" s="612">
        <f>IF($C$6=0,0,D103/$C$6*100)</f>
        <v>0</v>
      </c>
      <c r="F103" s="612">
        <f>IF(SUM($D$24:$D$26)=0,0,D103/SUM($D$24:D$26)*100)</f>
        <v>0</v>
      </c>
      <c r="G103" s="596">
        <f>IF($D$24=0,0,D103/$D$24*100)</f>
        <v>0</v>
      </c>
    </row>
    <row r="104" spans="2:9" x14ac:dyDescent="0.2">
      <c r="B104" s="613"/>
      <c r="C104" s="614" t="s">
        <v>761</v>
      </c>
      <c r="D104" s="597">
        <v>0</v>
      </c>
      <c r="E104" s="615">
        <f t="shared" ref="E104:E134" si="4">IF($C$6=0,0,D104/$C$6*100)</f>
        <v>0</v>
      </c>
      <c r="F104" s="615">
        <f>IF(SUM($D$24:$D$26)=0,0,D104/SUM($D$24:D$26)*100)</f>
        <v>0</v>
      </c>
      <c r="G104" s="598">
        <f t="shared" ref="G104:G134" si="5">IF($D$24=0,0,D104/$D$24*100)</f>
        <v>0</v>
      </c>
    </row>
    <row r="105" spans="2:9" x14ac:dyDescent="0.2">
      <c r="B105" s="613"/>
      <c r="C105" s="616" t="s">
        <v>521</v>
      </c>
      <c r="D105" s="597">
        <v>0</v>
      </c>
      <c r="E105" s="615">
        <f t="shared" si="4"/>
        <v>0</v>
      </c>
      <c r="F105" s="615">
        <f>IF(SUM($D$24:$D$26)=0,0,D105/SUM($D$24:D$26)*100)</f>
        <v>0</v>
      </c>
      <c r="G105" s="598">
        <f t="shared" si="5"/>
        <v>0</v>
      </c>
    </row>
    <row r="106" spans="2:9" x14ac:dyDescent="0.2">
      <c r="B106" s="613"/>
      <c r="C106" s="616" t="s">
        <v>522</v>
      </c>
      <c r="D106" s="597">
        <v>2</v>
      </c>
      <c r="E106" s="615">
        <f t="shared" si="4"/>
        <v>1.543467752370695</v>
      </c>
      <c r="F106" s="615">
        <f>IF(SUM($D$24:$D$26)=0,0,D106/SUM($D$24:D$26)*100)</f>
        <v>2.0531935428828825</v>
      </c>
      <c r="G106" s="598">
        <f t="shared" si="5"/>
        <v>33.306549316591237</v>
      </c>
    </row>
    <row r="107" spans="2:9" x14ac:dyDescent="0.2">
      <c r="B107" s="613"/>
      <c r="C107" s="616" t="s">
        <v>523</v>
      </c>
      <c r="D107" s="597">
        <v>0</v>
      </c>
      <c r="E107" s="615">
        <f t="shared" si="4"/>
        <v>0</v>
      </c>
      <c r="F107" s="615">
        <f>IF(SUM($D$24:$D$26)=0,0,D107/SUM($D$24:D$26)*100)</f>
        <v>0</v>
      </c>
      <c r="G107" s="598">
        <f t="shared" si="5"/>
        <v>0</v>
      </c>
    </row>
    <row r="108" spans="2:9" x14ac:dyDescent="0.2">
      <c r="B108" s="613"/>
      <c r="C108" s="616" t="s">
        <v>524</v>
      </c>
      <c r="D108" s="597">
        <v>0</v>
      </c>
      <c r="E108" s="615">
        <f t="shared" si="4"/>
        <v>0</v>
      </c>
      <c r="F108" s="615">
        <f>IF(SUM($D$24:$D$26)=0,0,D108/SUM($D$24:D$26)*100)</f>
        <v>0</v>
      </c>
      <c r="G108" s="598">
        <f t="shared" si="5"/>
        <v>0</v>
      </c>
    </row>
    <row r="109" spans="2:9" x14ac:dyDescent="0.2">
      <c r="B109" s="613"/>
      <c r="C109" s="616" t="s">
        <v>525</v>
      </c>
      <c r="D109" s="597">
        <v>0</v>
      </c>
      <c r="E109" s="615">
        <f t="shared" si="4"/>
        <v>0</v>
      </c>
      <c r="F109" s="615">
        <f>IF(SUM($D$24:$D$26)=0,0,D109/SUM($D$24:D$26)*100)</f>
        <v>0</v>
      </c>
      <c r="G109" s="598">
        <f t="shared" si="5"/>
        <v>0</v>
      </c>
    </row>
    <row r="110" spans="2:9" x14ac:dyDescent="0.2">
      <c r="B110" s="613"/>
      <c r="C110" s="616" t="s">
        <v>526</v>
      </c>
      <c r="D110" s="597">
        <v>0</v>
      </c>
      <c r="E110" s="615">
        <f t="shared" si="4"/>
        <v>0</v>
      </c>
      <c r="F110" s="615">
        <f>IF(SUM($D$24:$D$26)=0,0,D110/SUM($D$24:D$26)*100)</f>
        <v>0</v>
      </c>
      <c r="G110" s="598">
        <f t="shared" si="5"/>
        <v>0</v>
      </c>
    </row>
    <row r="111" spans="2:9" x14ac:dyDescent="0.2">
      <c r="B111" s="613"/>
      <c r="C111" s="616" t="s">
        <v>527</v>
      </c>
      <c r="D111" s="597">
        <v>0</v>
      </c>
      <c r="E111" s="615">
        <f t="shared" si="4"/>
        <v>0</v>
      </c>
      <c r="F111" s="615">
        <f>IF(SUM($D$24:$D$26)=0,0,D111/SUM($D$24:D$26)*100)</f>
        <v>0</v>
      </c>
      <c r="G111" s="598">
        <f t="shared" si="5"/>
        <v>0</v>
      </c>
    </row>
    <row r="112" spans="2:9" x14ac:dyDescent="0.2">
      <c r="B112" s="613"/>
      <c r="C112" s="616" t="s">
        <v>528</v>
      </c>
      <c r="D112" s="597">
        <v>0</v>
      </c>
      <c r="E112" s="615">
        <f t="shared" si="4"/>
        <v>0</v>
      </c>
      <c r="F112" s="615">
        <f>IF(SUM($D$24:$D$26)=0,0,D112/SUM($D$24:D$26)*100)</f>
        <v>0</v>
      </c>
      <c r="G112" s="598">
        <f t="shared" si="5"/>
        <v>0</v>
      </c>
    </row>
    <row r="113" spans="2:9" x14ac:dyDescent="0.2">
      <c r="B113" s="613"/>
      <c r="C113" s="616" t="s">
        <v>529</v>
      </c>
      <c r="D113" s="597">
        <v>0</v>
      </c>
      <c r="E113" s="615">
        <f t="shared" si="4"/>
        <v>0</v>
      </c>
      <c r="F113" s="615">
        <f>IF(SUM($D$24:$D$26)=0,0,D113/SUM($D$24:D$26)*100)</f>
        <v>0</v>
      </c>
      <c r="G113" s="598">
        <f t="shared" si="5"/>
        <v>0</v>
      </c>
    </row>
    <row r="114" spans="2:9" x14ac:dyDescent="0.2">
      <c r="B114" s="613"/>
      <c r="C114" s="616" t="s">
        <v>530</v>
      </c>
      <c r="D114" s="597">
        <v>0</v>
      </c>
      <c r="E114" s="615">
        <f t="shared" si="4"/>
        <v>0</v>
      </c>
      <c r="F114" s="615">
        <f>IF(SUM($D$24:$D$26)=0,0,D114/SUM($D$24:D$26)*100)</f>
        <v>0</v>
      </c>
      <c r="G114" s="598">
        <f t="shared" si="5"/>
        <v>0</v>
      </c>
    </row>
    <row r="115" spans="2:9" x14ac:dyDescent="0.2">
      <c r="B115" s="613"/>
      <c r="C115" s="617" t="s">
        <v>531</v>
      </c>
      <c r="D115" s="597">
        <v>0</v>
      </c>
      <c r="E115" s="615">
        <f t="shared" si="4"/>
        <v>0</v>
      </c>
      <c r="F115" s="615">
        <f>IF(SUM($D$24:$D$26)=0,0,D115/SUM($D$24:D$26)*100)</f>
        <v>0</v>
      </c>
      <c r="G115" s="598">
        <f t="shared" si="5"/>
        <v>0</v>
      </c>
    </row>
    <row r="116" spans="2:9" x14ac:dyDescent="0.2">
      <c r="B116" s="613"/>
      <c r="C116" s="617" t="s">
        <v>532</v>
      </c>
      <c r="D116" s="597">
        <v>0</v>
      </c>
      <c r="E116" s="615">
        <f t="shared" si="4"/>
        <v>0</v>
      </c>
      <c r="F116" s="615">
        <f>IF(SUM($D$24:$D$26)=0,0,D116/SUM($D$24:D$26)*100)</f>
        <v>0</v>
      </c>
      <c r="G116" s="598">
        <f t="shared" si="5"/>
        <v>0</v>
      </c>
    </row>
    <row r="117" spans="2:9" x14ac:dyDescent="0.2">
      <c r="B117" s="613"/>
      <c r="C117" s="617" t="s">
        <v>533</v>
      </c>
      <c r="D117" s="597">
        <v>0</v>
      </c>
      <c r="E117" s="615">
        <f t="shared" si="4"/>
        <v>0</v>
      </c>
      <c r="F117" s="615">
        <f>IF(SUM($D$24:$D$26)=0,0,D117/SUM($D$24:D$26)*100)</f>
        <v>0</v>
      </c>
      <c r="G117" s="598">
        <f t="shared" si="5"/>
        <v>0</v>
      </c>
    </row>
    <row r="118" spans="2:9" x14ac:dyDescent="0.2">
      <c r="B118" s="613"/>
      <c r="C118" s="617" t="s">
        <v>534</v>
      </c>
      <c r="D118" s="597">
        <v>0</v>
      </c>
      <c r="E118" s="615">
        <f t="shared" si="4"/>
        <v>0</v>
      </c>
      <c r="F118" s="615">
        <f>IF(SUM($D$24:$D$26)=0,0,D118/SUM($D$24:D$26)*100)</f>
        <v>0</v>
      </c>
      <c r="G118" s="598">
        <f t="shared" si="5"/>
        <v>0</v>
      </c>
    </row>
    <row r="119" spans="2:9" x14ac:dyDescent="0.2">
      <c r="B119" s="613"/>
      <c r="C119" s="617" t="s">
        <v>535</v>
      </c>
      <c r="D119" s="597">
        <v>1.0048250000000001</v>
      </c>
      <c r="E119" s="615">
        <f t="shared" si="4"/>
        <v>0.7754574921379418</v>
      </c>
      <c r="F119" s="615">
        <f>IF(SUM($D$24:$D$26)=0,0,D119/SUM($D$24:D$26)*100)</f>
        <v>1.0315501008636463</v>
      </c>
      <c r="G119" s="598">
        <f t="shared" si="5"/>
        <v>16.733626708521896</v>
      </c>
    </row>
    <row r="120" spans="2:9" x14ac:dyDescent="0.2">
      <c r="B120" s="613"/>
      <c r="C120" s="617" t="s">
        <v>536</v>
      </c>
      <c r="D120" s="597">
        <v>0</v>
      </c>
      <c r="E120" s="615">
        <f t="shared" si="4"/>
        <v>0</v>
      </c>
      <c r="F120" s="615">
        <f>IF(SUM($D$24:$D$26)=0,0,D120/SUM($D$24:D$26)*100)</f>
        <v>0</v>
      </c>
      <c r="G120" s="598">
        <f t="shared" si="5"/>
        <v>0</v>
      </c>
    </row>
    <row r="121" spans="2:9" x14ac:dyDescent="0.2">
      <c r="B121" s="613"/>
      <c r="C121" s="617" t="s">
        <v>537</v>
      </c>
      <c r="D121" s="597">
        <v>0</v>
      </c>
      <c r="E121" s="615">
        <f t="shared" si="4"/>
        <v>0</v>
      </c>
      <c r="F121" s="615">
        <f>IF(SUM($D$24:$D$26)=0,0,D121/SUM($D$24:D$26)*100)</f>
        <v>0</v>
      </c>
      <c r="G121" s="598">
        <f t="shared" si="5"/>
        <v>0</v>
      </c>
      <c r="I121" s="622"/>
    </row>
    <row r="122" spans="2:9" x14ac:dyDescent="0.2">
      <c r="B122" s="613"/>
      <c r="C122" s="617" t="s">
        <v>538</v>
      </c>
      <c r="D122" s="597">
        <v>0</v>
      </c>
      <c r="E122" s="615">
        <f t="shared" si="4"/>
        <v>0</v>
      </c>
      <c r="F122" s="615">
        <f>IF(SUM($D$24:$D$26)=0,0,D122/SUM($D$24:D$26)*100)</f>
        <v>0</v>
      </c>
      <c r="G122" s="598">
        <f t="shared" si="5"/>
        <v>0</v>
      </c>
      <c r="I122" s="622"/>
    </row>
    <row r="123" spans="2:9" x14ac:dyDescent="0.2">
      <c r="B123" s="613"/>
      <c r="C123" s="617" t="s">
        <v>539</v>
      </c>
      <c r="D123" s="597">
        <v>0</v>
      </c>
      <c r="E123" s="615">
        <f t="shared" si="4"/>
        <v>0</v>
      </c>
      <c r="F123" s="615">
        <f>IF(SUM($D$24:$D$26)=0,0,D123/SUM($D$24:D$26)*100)</f>
        <v>0</v>
      </c>
      <c r="G123" s="598">
        <f t="shared" si="5"/>
        <v>0</v>
      </c>
      <c r="I123" s="622"/>
    </row>
    <row r="124" spans="2:9" x14ac:dyDescent="0.2">
      <c r="B124" s="613"/>
      <c r="C124" s="617" t="s">
        <v>540</v>
      </c>
      <c r="D124" s="597">
        <v>0</v>
      </c>
      <c r="E124" s="615">
        <f t="shared" si="4"/>
        <v>0</v>
      </c>
      <c r="F124" s="615">
        <f>IF(SUM($D$24:$D$26)=0,0,D124/SUM($D$24:D$26)*100)</f>
        <v>0</v>
      </c>
      <c r="G124" s="598">
        <f t="shared" si="5"/>
        <v>0</v>
      </c>
      <c r="I124" s="622"/>
    </row>
    <row r="125" spans="2:9" x14ac:dyDescent="0.2">
      <c r="B125" s="613"/>
      <c r="C125" s="617" t="s">
        <v>541</v>
      </c>
      <c r="D125" s="597">
        <v>0</v>
      </c>
      <c r="E125" s="615">
        <f t="shared" si="4"/>
        <v>0</v>
      </c>
      <c r="F125" s="615">
        <f>IF(SUM($D$24:$D$26)=0,0,D125/SUM($D$24:D$26)*100)</f>
        <v>0</v>
      </c>
      <c r="G125" s="598">
        <f t="shared" si="5"/>
        <v>0</v>
      </c>
      <c r="I125" s="622"/>
    </row>
    <row r="126" spans="2:9" x14ac:dyDescent="0.2">
      <c r="B126" s="613"/>
      <c r="C126" s="617" t="s">
        <v>542</v>
      </c>
      <c r="D126" s="597">
        <v>0</v>
      </c>
      <c r="E126" s="615">
        <f t="shared" si="4"/>
        <v>0</v>
      </c>
      <c r="F126" s="615">
        <f>IF(SUM($D$24:$D$26)=0,0,D126/SUM($D$24:D$26)*100)</f>
        <v>0</v>
      </c>
      <c r="G126" s="598">
        <f t="shared" si="5"/>
        <v>0</v>
      </c>
      <c r="I126" s="622"/>
    </row>
    <row r="127" spans="2:9" x14ac:dyDescent="0.2">
      <c r="B127" s="613"/>
      <c r="C127" s="617" t="s">
        <v>543</v>
      </c>
      <c r="D127" s="597">
        <v>0</v>
      </c>
      <c r="E127" s="615">
        <f t="shared" si="4"/>
        <v>0</v>
      </c>
      <c r="F127" s="615">
        <f>IF(SUM($D$24:$D$26)=0,0,D127/SUM($D$24:D$26)*100)</f>
        <v>0</v>
      </c>
      <c r="G127" s="598">
        <f t="shared" si="5"/>
        <v>0</v>
      </c>
      <c r="I127" s="622"/>
    </row>
    <row r="128" spans="2:9" x14ac:dyDescent="0.2">
      <c r="B128" s="613"/>
      <c r="C128" s="617" t="s">
        <v>544</v>
      </c>
      <c r="D128" s="597">
        <v>0</v>
      </c>
      <c r="E128" s="615">
        <f t="shared" si="4"/>
        <v>0</v>
      </c>
      <c r="F128" s="615">
        <f>IF(SUM($D$24:$D$26)=0,0,D128/SUM($D$24:D$26)*100)</f>
        <v>0</v>
      </c>
      <c r="G128" s="598">
        <f t="shared" si="5"/>
        <v>0</v>
      </c>
      <c r="I128" s="622"/>
    </row>
    <row r="129" spans="2:9" x14ac:dyDescent="0.2">
      <c r="B129" s="613"/>
      <c r="C129" s="617" t="s">
        <v>545</v>
      </c>
      <c r="D129" s="597">
        <v>0</v>
      </c>
      <c r="E129" s="615">
        <f t="shared" si="4"/>
        <v>0</v>
      </c>
      <c r="F129" s="615">
        <f>IF(SUM($D$24:$D$26)=0,0,D129/SUM($D$24:D$26)*100)</f>
        <v>0</v>
      </c>
      <c r="G129" s="598">
        <f t="shared" si="5"/>
        <v>0</v>
      </c>
      <c r="I129" s="622"/>
    </row>
    <row r="130" spans="2:9" x14ac:dyDescent="0.2">
      <c r="B130" s="613"/>
      <c r="C130" s="617" t="s">
        <v>546</v>
      </c>
      <c r="D130" s="597">
        <v>1</v>
      </c>
      <c r="E130" s="615">
        <f t="shared" si="4"/>
        <v>0.7717338761853475</v>
      </c>
      <c r="F130" s="615">
        <f>IF(SUM($D$24:$D$26)=0,0,D130/SUM($D$24:D$26)*100)</f>
        <v>1.0265967714414412</v>
      </c>
      <c r="G130" s="598">
        <f t="shared" si="5"/>
        <v>16.653274658295619</v>
      </c>
      <c r="I130" s="622"/>
    </row>
    <row r="131" spans="2:9" x14ac:dyDescent="0.2">
      <c r="B131" s="613"/>
      <c r="C131" s="617" t="s">
        <v>547</v>
      </c>
      <c r="D131" s="597">
        <v>3</v>
      </c>
      <c r="E131" s="615">
        <f t="shared" si="4"/>
        <v>2.3152016285560424</v>
      </c>
      <c r="F131" s="615">
        <f>IF(SUM($D$24:$D$26)=0,0,D131/SUM($D$24:D$26)*100)</f>
        <v>3.0797903143243235</v>
      </c>
      <c r="G131" s="598">
        <f t="shared" si="5"/>
        <v>49.959823974886859</v>
      </c>
      <c r="I131" s="622"/>
    </row>
    <row r="132" spans="2:9" x14ac:dyDescent="0.2">
      <c r="B132" s="613"/>
      <c r="C132" s="617" t="s">
        <v>548</v>
      </c>
      <c r="D132" s="597">
        <v>0</v>
      </c>
      <c r="E132" s="615">
        <f t="shared" si="4"/>
        <v>0</v>
      </c>
      <c r="F132" s="615">
        <f>IF(SUM($D$24:$D$26)=0,0,D132/SUM($D$24:D$26)*100)</f>
        <v>0</v>
      </c>
      <c r="G132" s="598">
        <f t="shared" si="5"/>
        <v>0</v>
      </c>
    </row>
    <row r="133" spans="2:9" x14ac:dyDescent="0.2">
      <c r="B133" s="613"/>
      <c r="C133" s="617" t="s">
        <v>549</v>
      </c>
      <c r="D133" s="597">
        <v>1</v>
      </c>
      <c r="E133" s="615">
        <f t="shared" si="4"/>
        <v>0.7717338761853475</v>
      </c>
      <c r="F133" s="615">
        <f>IF(SUM($D$24:$D$26)=0,0,D133/SUM($D$24:D$26)*100)</f>
        <v>1.0265967714414412</v>
      </c>
      <c r="G133" s="598">
        <f t="shared" si="5"/>
        <v>16.653274658295619</v>
      </c>
    </row>
    <row r="134" spans="2:9" x14ac:dyDescent="0.2">
      <c r="B134" s="618"/>
      <c r="C134" s="619" t="s">
        <v>550</v>
      </c>
      <c r="D134" s="620">
        <v>0</v>
      </c>
      <c r="E134" s="621">
        <f t="shared" si="4"/>
        <v>0</v>
      </c>
      <c r="F134" s="621">
        <f>IF(SUM($D$24:$D$26)=0,0,D134/SUM($D$24:D$26)*100)</f>
        <v>0</v>
      </c>
      <c r="G134" s="601">
        <f t="shared" si="5"/>
        <v>0</v>
      </c>
    </row>
    <row r="135" spans="2:9" x14ac:dyDescent="0.2">
      <c r="D135" s="604"/>
      <c r="E135" s="605"/>
      <c r="F135" s="605"/>
      <c r="G135" s="605"/>
    </row>
    <row r="136" spans="2:9" x14ac:dyDescent="0.2">
      <c r="B136" s="610" t="s">
        <v>506</v>
      </c>
      <c r="C136" s="611" t="s">
        <v>520</v>
      </c>
      <c r="D136" s="595">
        <v>0</v>
      </c>
      <c r="E136" s="612">
        <f>IF($C$7=0,0,D136/$C$7*100)</f>
        <v>0</v>
      </c>
      <c r="F136" s="612">
        <f>IF(SUM($D$29:$D$31)=0,0,D136/SUM($D$29:D$31)*100)</f>
        <v>0</v>
      </c>
      <c r="G136" s="596">
        <f>IF($D$29=0,0,D136/$D$29*100)</f>
        <v>0</v>
      </c>
    </row>
    <row r="137" spans="2:9" x14ac:dyDescent="0.2">
      <c r="B137" s="613"/>
      <c r="C137" s="614" t="s">
        <v>761</v>
      </c>
      <c r="D137" s="597">
        <v>0</v>
      </c>
      <c r="E137" s="615">
        <f t="shared" ref="E137:E167" si="6">IF($C$7=0,0,D137/$C$7*100)</f>
        <v>0</v>
      </c>
      <c r="F137" s="615">
        <f>IF(SUM($D$29:$D$31)=0,0,D137/SUM($D$29:D$31)*100)</f>
        <v>0</v>
      </c>
      <c r="G137" s="598">
        <f t="shared" ref="G137:G167" si="7">IF($D$29=0,0,D137/$D$29*100)</f>
        <v>0</v>
      </c>
    </row>
    <row r="138" spans="2:9" x14ac:dyDescent="0.2">
      <c r="B138" s="613"/>
      <c r="C138" s="616" t="s">
        <v>521</v>
      </c>
      <c r="D138" s="597">
        <v>0</v>
      </c>
      <c r="E138" s="615">
        <f t="shared" si="6"/>
        <v>0</v>
      </c>
      <c r="F138" s="615">
        <f>IF(SUM($D$29:$D$31)=0,0,D138/SUM($D$29:D$31)*100)</f>
        <v>0</v>
      </c>
      <c r="G138" s="598">
        <f t="shared" si="7"/>
        <v>0</v>
      </c>
    </row>
    <row r="139" spans="2:9" x14ac:dyDescent="0.2">
      <c r="B139" s="613"/>
      <c r="C139" s="616" t="s">
        <v>522</v>
      </c>
      <c r="D139" s="597">
        <v>1.0460499999999999</v>
      </c>
      <c r="E139" s="615">
        <f t="shared" si="6"/>
        <v>0.16984446408567325</v>
      </c>
      <c r="F139" s="615">
        <f>IF(SUM($D$29:$D$31)=0,0,D139/SUM($D$29:D$31)*100)</f>
        <v>0.24321303114611578</v>
      </c>
      <c r="G139" s="598">
        <f t="shared" si="7"/>
        <v>0.80433527988545572</v>
      </c>
    </row>
    <row r="140" spans="2:9" x14ac:dyDescent="0.2">
      <c r="B140" s="613"/>
      <c r="C140" s="616" t="s">
        <v>523</v>
      </c>
      <c r="D140" s="597">
        <v>3.506408</v>
      </c>
      <c r="E140" s="615">
        <f t="shared" si="6"/>
        <v>0.56932650219943348</v>
      </c>
      <c r="F140" s="615">
        <f>IF(SUM($D$29:$D$31)=0,0,D140/SUM($D$29:D$31)*100)</f>
        <v>0.8152613336981881</v>
      </c>
      <c r="G140" s="598">
        <f t="shared" si="7"/>
        <v>2.6961690742054407</v>
      </c>
    </row>
    <row r="141" spans="2:9" x14ac:dyDescent="0.2">
      <c r="B141" s="613"/>
      <c r="C141" s="616" t="s">
        <v>524</v>
      </c>
      <c r="D141" s="597">
        <v>0</v>
      </c>
      <c r="E141" s="615">
        <f t="shared" si="6"/>
        <v>0</v>
      </c>
      <c r="F141" s="615">
        <f>IF(SUM($D$29:$D$31)=0,0,D141/SUM($D$29:D$31)*100)</f>
        <v>0</v>
      </c>
      <c r="G141" s="598">
        <f t="shared" si="7"/>
        <v>0</v>
      </c>
    </row>
    <row r="142" spans="2:9" x14ac:dyDescent="0.2">
      <c r="B142" s="613"/>
      <c r="C142" s="616" t="s">
        <v>525</v>
      </c>
      <c r="D142" s="597">
        <v>0</v>
      </c>
      <c r="E142" s="615">
        <f t="shared" si="6"/>
        <v>0</v>
      </c>
      <c r="F142" s="615">
        <f>IF(SUM($D$29:$D$31)=0,0,D142/SUM($D$29:D$31)*100)</f>
        <v>0</v>
      </c>
      <c r="G142" s="598">
        <f t="shared" si="7"/>
        <v>0</v>
      </c>
    </row>
    <row r="143" spans="2:9" x14ac:dyDescent="0.2">
      <c r="B143" s="613"/>
      <c r="C143" s="616" t="s">
        <v>526</v>
      </c>
      <c r="D143" s="597">
        <v>0</v>
      </c>
      <c r="E143" s="615">
        <f t="shared" si="6"/>
        <v>0</v>
      </c>
      <c r="F143" s="615">
        <f>IF(SUM($D$29:$D$31)=0,0,D143/SUM($D$29:D$31)*100)</f>
        <v>0</v>
      </c>
      <c r="G143" s="598">
        <f t="shared" si="7"/>
        <v>0</v>
      </c>
    </row>
    <row r="144" spans="2:9" x14ac:dyDescent="0.2">
      <c r="B144" s="613"/>
      <c r="C144" s="616" t="s">
        <v>527</v>
      </c>
      <c r="D144" s="597">
        <v>1</v>
      </c>
      <c r="E144" s="615">
        <f t="shared" si="6"/>
        <v>0.16236744332075259</v>
      </c>
      <c r="F144" s="615">
        <f>IF(SUM($D$29:$D$31)=0,0,D144/SUM($D$29:D$31)*100)</f>
        <v>0.23250612412993246</v>
      </c>
      <c r="G144" s="598">
        <f t="shared" si="7"/>
        <v>0.76892622712629011</v>
      </c>
    </row>
    <row r="145" spans="2:9" x14ac:dyDescent="0.2">
      <c r="B145" s="613"/>
      <c r="C145" s="616" t="s">
        <v>528</v>
      </c>
      <c r="D145" s="597">
        <v>1.0545329999999999</v>
      </c>
      <c r="E145" s="615">
        <f t="shared" si="6"/>
        <v>0.17122182710736317</v>
      </c>
      <c r="F145" s="615">
        <f>IF(SUM($D$29:$D$31)=0,0,D145/SUM($D$29:D$31)*100)</f>
        <v>0.24518538059711001</v>
      </c>
      <c r="G145" s="598">
        <f t="shared" si="7"/>
        <v>0.81085808107016799</v>
      </c>
    </row>
    <row r="146" spans="2:9" x14ac:dyDescent="0.2">
      <c r="B146" s="613"/>
      <c r="C146" s="616" t="s">
        <v>529</v>
      </c>
      <c r="D146" s="597">
        <v>0</v>
      </c>
      <c r="E146" s="615">
        <f t="shared" si="6"/>
        <v>0</v>
      </c>
      <c r="F146" s="615">
        <f>IF(SUM($D$29:$D$31)=0,0,D146/SUM($D$29:D$31)*100)</f>
        <v>0</v>
      </c>
      <c r="G146" s="598">
        <f t="shared" si="7"/>
        <v>0</v>
      </c>
    </row>
    <row r="147" spans="2:9" x14ac:dyDescent="0.2">
      <c r="B147" s="613"/>
      <c r="C147" s="616" t="s">
        <v>530</v>
      </c>
      <c r="D147" s="597">
        <v>0</v>
      </c>
      <c r="E147" s="615">
        <f t="shared" si="6"/>
        <v>0</v>
      </c>
      <c r="F147" s="615">
        <f>IF(SUM($D$29:$D$31)=0,0,D147/SUM($D$29:D$31)*100)</f>
        <v>0</v>
      </c>
      <c r="G147" s="598">
        <f t="shared" si="7"/>
        <v>0</v>
      </c>
    </row>
    <row r="148" spans="2:9" x14ac:dyDescent="0.2">
      <c r="B148" s="613"/>
      <c r="C148" s="617" t="s">
        <v>531</v>
      </c>
      <c r="D148" s="597">
        <v>0</v>
      </c>
      <c r="E148" s="615">
        <f t="shared" si="6"/>
        <v>0</v>
      </c>
      <c r="F148" s="615">
        <f>IF(SUM($D$29:$D$31)=0,0,D148/SUM($D$29:D$31)*100)</f>
        <v>0</v>
      </c>
      <c r="G148" s="598">
        <f t="shared" si="7"/>
        <v>0</v>
      </c>
    </row>
    <row r="149" spans="2:9" x14ac:dyDescent="0.2">
      <c r="B149" s="613"/>
      <c r="C149" s="617" t="s">
        <v>532</v>
      </c>
      <c r="D149" s="597">
        <v>0</v>
      </c>
      <c r="E149" s="615">
        <f t="shared" si="6"/>
        <v>0</v>
      </c>
      <c r="F149" s="615">
        <f>IF(SUM($D$29:$D$31)=0,0,D149/SUM($D$29:D$31)*100)</f>
        <v>0</v>
      </c>
      <c r="G149" s="598">
        <f t="shared" si="7"/>
        <v>0</v>
      </c>
    </row>
    <row r="150" spans="2:9" x14ac:dyDescent="0.2">
      <c r="B150" s="613"/>
      <c r="C150" s="617" t="s">
        <v>533</v>
      </c>
      <c r="D150" s="597">
        <v>0</v>
      </c>
      <c r="E150" s="615">
        <f t="shared" si="6"/>
        <v>0</v>
      </c>
      <c r="F150" s="615">
        <f>IF(SUM($D$29:$D$31)=0,0,D150/SUM($D$29:D$31)*100)</f>
        <v>0</v>
      </c>
      <c r="G150" s="598">
        <f t="shared" si="7"/>
        <v>0</v>
      </c>
    </row>
    <row r="151" spans="2:9" x14ac:dyDescent="0.2">
      <c r="B151" s="613"/>
      <c r="C151" s="617" t="s">
        <v>534</v>
      </c>
      <c r="D151" s="597">
        <v>0</v>
      </c>
      <c r="E151" s="615">
        <f t="shared" si="6"/>
        <v>0</v>
      </c>
      <c r="F151" s="615">
        <f>IF(SUM($D$29:$D$31)=0,0,D151/SUM($D$29:D$31)*100)</f>
        <v>0</v>
      </c>
      <c r="G151" s="598">
        <f t="shared" si="7"/>
        <v>0</v>
      </c>
    </row>
    <row r="152" spans="2:9" x14ac:dyDescent="0.2">
      <c r="B152" s="613"/>
      <c r="C152" s="617" t="s">
        <v>535</v>
      </c>
      <c r="D152" s="597">
        <v>121.443702</v>
      </c>
      <c r="E152" s="615">
        <f t="shared" si="6"/>
        <v>19.718503401147366</v>
      </c>
      <c r="F152" s="615">
        <f>IF(SUM($D$29:$D$31)=0,0,D152/SUM($D$29:D$31)*100)</f>
        <v>28.236404452010522</v>
      </c>
      <c r="G152" s="598">
        <f t="shared" si="7"/>
        <v>93.381247587109499</v>
      </c>
    </row>
    <row r="153" spans="2:9" x14ac:dyDescent="0.2">
      <c r="B153" s="613"/>
      <c r="C153" s="617" t="s">
        <v>536</v>
      </c>
      <c r="D153" s="597">
        <v>0</v>
      </c>
      <c r="E153" s="615">
        <f t="shared" si="6"/>
        <v>0</v>
      </c>
      <c r="F153" s="615">
        <f>IF(SUM($D$29:$D$31)=0,0,D153/SUM($D$29:D$31)*100)</f>
        <v>0</v>
      </c>
      <c r="G153" s="598">
        <f t="shared" si="7"/>
        <v>0</v>
      </c>
    </row>
    <row r="154" spans="2:9" x14ac:dyDescent="0.2">
      <c r="B154" s="613"/>
      <c r="C154" s="617" t="s">
        <v>537</v>
      </c>
      <c r="D154" s="597">
        <v>0</v>
      </c>
      <c r="E154" s="615">
        <f t="shared" si="6"/>
        <v>0</v>
      </c>
      <c r="F154" s="615">
        <f>IF(SUM($D$29:$D$31)=0,0,D154/SUM($D$29:D$31)*100)</f>
        <v>0</v>
      </c>
      <c r="G154" s="598">
        <f t="shared" si="7"/>
        <v>0</v>
      </c>
      <c r="I154" s="622"/>
    </row>
    <row r="155" spans="2:9" x14ac:dyDescent="0.2">
      <c r="B155" s="613"/>
      <c r="C155" s="617" t="s">
        <v>538</v>
      </c>
      <c r="D155" s="597">
        <v>0</v>
      </c>
      <c r="E155" s="615">
        <f t="shared" si="6"/>
        <v>0</v>
      </c>
      <c r="F155" s="615">
        <f>IF(SUM($D$29:$D$31)=0,0,D155/SUM($D$29:D$31)*100)</f>
        <v>0</v>
      </c>
      <c r="G155" s="598">
        <f t="shared" si="7"/>
        <v>0</v>
      </c>
      <c r="I155" s="622"/>
    </row>
    <row r="156" spans="2:9" x14ac:dyDescent="0.2">
      <c r="B156" s="613"/>
      <c r="C156" s="617" t="s">
        <v>539</v>
      </c>
      <c r="D156" s="597">
        <v>0</v>
      </c>
      <c r="E156" s="615">
        <f t="shared" si="6"/>
        <v>0</v>
      </c>
      <c r="F156" s="615">
        <f>IF(SUM($D$29:$D$31)=0,0,D156/SUM($D$29:D$31)*100)</f>
        <v>0</v>
      </c>
      <c r="G156" s="598">
        <f t="shared" si="7"/>
        <v>0</v>
      </c>
      <c r="I156" s="622"/>
    </row>
    <row r="157" spans="2:9" x14ac:dyDescent="0.2">
      <c r="B157" s="613"/>
      <c r="C157" s="617" t="s">
        <v>540</v>
      </c>
      <c r="D157" s="597">
        <v>0</v>
      </c>
      <c r="E157" s="615">
        <f t="shared" si="6"/>
        <v>0</v>
      </c>
      <c r="F157" s="615">
        <f>IF(SUM($D$29:$D$31)=0,0,D157/SUM($D$29:D$31)*100)</f>
        <v>0</v>
      </c>
      <c r="G157" s="598">
        <f t="shared" si="7"/>
        <v>0</v>
      </c>
      <c r="I157" s="622"/>
    </row>
    <row r="158" spans="2:9" x14ac:dyDescent="0.2">
      <c r="B158" s="613"/>
      <c r="C158" s="617" t="s">
        <v>541</v>
      </c>
      <c r="D158" s="597">
        <v>0</v>
      </c>
      <c r="E158" s="615">
        <f t="shared" si="6"/>
        <v>0</v>
      </c>
      <c r="F158" s="615">
        <f>IF(SUM($D$29:$D$31)=0,0,D158/SUM($D$29:D$31)*100)</f>
        <v>0</v>
      </c>
      <c r="G158" s="598">
        <f t="shared" si="7"/>
        <v>0</v>
      </c>
      <c r="I158" s="622"/>
    </row>
    <row r="159" spans="2:9" x14ac:dyDescent="0.2">
      <c r="B159" s="613"/>
      <c r="C159" s="617" t="s">
        <v>542</v>
      </c>
      <c r="D159" s="597">
        <v>0</v>
      </c>
      <c r="E159" s="615">
        <f t="shared" si="6"/>
        <v>0</v>
      </c>
      <c r="F159" s="615">
        <f>IF(SUM($D$29:$D$31)=0,0,D159/SUM($D$29:D$31)*100)</f>
        <v>0</v>
      </c>
      <c r="G159" s="598">
        <f t="shared" si="7"/>
        <v>0</v>
      </c>
      <c r="I159" s="622"/>
    </row>
    <row r="160" spans="2:9" x14ac:dyDescent="0.2">
      <c r="B160" s="613"/>
      <c r="C160" s="617" t="s">
        <v>543</v>
      </c>
      <c r="D160" s="597">
        <v>0</v>
      </c>
      <c r="E160" s="615">
        <f t="shared" si="6"/>
        <v>0</v>
      </c>
      <c r="F160" s="615">
        <f>IF(SUM($D$29:$D$31)=0,0,D160/SUM($D$29:D$31)*100)</f>
        <v>0</v>
      </c>
      <c r="G160" s="598">
        <f t="shared" si="7"/>
        <v>0</v>
      </c>
      <c r="I160" s="622"/>
    </row>
    <row r="161" spans="2:9" x14ac:dyDescent="0.2">
      <c r="B161" s="613"/>
      <c r="C161" s="617" t="s">
        <v>544</v>
      </c>
      <c r="D161" s="597">
        <v>0</v>
      </c>
      <c r="E161" s="615">
        <f t="shared" si="6"/>
        <v>0</v>
      </c>
      <c r="F161" s="615">
        <f>IF(SUM($D$29:$D$31)=0,0,D161/SUM($D$29:D$31)*100)</f>
        <v>0</v>
      </c>
      <c r="G161" s="598">
        <f t="shared" si="7"/>
        <v>0</v>
      </c>
      <c r="I161" s="622"/>
    </row>
    <row r="162" spans="2:9" x14ac:dyDescent="0.2">
      <c r="B162" s="613"/>
      <c r="C162" s="617" t="s">
        <v>545</v>
      </c>
      <c r="D162" s="597">
        <v>0</v>
      </c>
      <c r="E162" s="615">
        <f t="shared" si="6"/>
        <v>0</v>
      </c>
      <c r="F162" s="615">
        <f>IF(SUM($D$29:$D$31)=0,0,D162/SUM($D$29:D$31)*100)</f>
        <v>0</v>
      </c>
      <c r="G162" s="598">
        <f t="shared" si="7"/>
        <v>0</v>
      </c>
      <c r="I162" s="622"/>
    </row>
    <row r="163" spans="2:9" x14ac:dyDescent="0.2">
      <c r="B163" s="613"/>
      <c r="C163" s="617" t="s">
        <v>546</v>
      </c>
      <c r="D163" s="597">
        <v>2.1834690000000001</v>
      </c>
      <c r="E163" s="615">
        <f t="shared" si="6"/>
        <v>0.35452427910012035</v>
      </c>
      <c r="F163" s="615">
        <f>IF(SUM($D$29:$D$31)=0,0,D163/SUM($D$29:D$31)*100)</f>
        <v>0.50766991434785946</v>
      </c>
      <c r="G163" s="598">
        <f t="shared" si="7"/>
        <v>1.6789265802172135</v>
      </c>
      <c r="I163" s="622"/>
    </row>
    <row r="164" spans="2:9" x14ac:dyDescent="0.2">
      <c r="B164" s="613"/>
      <c r="C164" s="617" t="s">
        <v>547</v>
      </c>
      <c r="D164" s="597">
        <v>0</v>
      </c>
      <c r="E164" s="615">
        <f t="shared" si="6"/>
        <v>0</v>
      </c>
      <c r="F164" s="615">
        <f>IF(SUM($D$29:$D$31)=0,0,D164/SUM($D$29:D$31)*100)</f>
        <v>0</v>
      </c>
      <c r="G164" s="598">
        <f t="shared" si="7"/>
        <v>0</v>
      </c>
      <c r="I164" s="622"/>
    </row>
    <row r="165" spans="2:9" x14ac:dyDescent="0.2">
      <c r="B165" s="613"/>
      <c r="C165" s="617" t="s">
        <v>548</v>
      </c>
      <c r="D165" s="597">
        <v>0</v>
      </c>
      <c r="E165" s="615">
        <f t="shared" si="6"/>
        <v>0</v>
      </c>
      <c r="F165" s="615">
        <f>IF(SUM($D$29:$D$31)=0,0,D165/SUM($D$29:D$31)*100)</f>
        <v>0</v>
      </c>
      <c r="G165" s="598">
        <f t="shared" si="7"/>
        <v>0</v>
      </c>
    </row>
    <row r="166" spans="2:9" x14ac:dyDescent="0.2">
      <c r="B166" s="613"/>
      <c r="C166" s="617" t="s">
        <v>549</v>
      </c>
      <c r="D166" s="597">
        <v>1.0007950000000001</v>
      </c>
      <c r="E166" s="615">
        <f t="shared" si="6"/>
        <v>0.1624965254381926</v>
      </c>
      <c r="F166" s="615">
        <f>IF(SUM($D$29:$D$31)=0,0,D166/SUM($D$29:D$31)*100)</f>
        <v>0.23269096649861576</v>
      </c>
      <c r="G166" s="598">
        <f t="shared" si="7"/>
        <v>0.76953752347685556</v>
      </c>
    </row>
    <row r="167" spans="2:9" x14ac:dyDescent="0.2">
      <c r="B167" s="618"/>
      <c r="C167" s="619" t="s">
        <v>550</v>
      </c>
      <c r="D167" s="620">
        <v>0</v>
      </c>
      <c r="E167" s="621">
        <f t="shared" si="6"/>
        <v>0</v>
      </c>
      <c r="F167" s="621">
        <f>IF(SUM($D$29:$D$31)=0,0,D167/SUM($D$29:D$31)*100)</f>
        <v>0</v>
      </c>
      <c r="G167" s="601">
        <f t="shared" si="7"/>
        <v>0</v>
      </c>
    </row>
    <row r="168" spans="2:9" x14ac:dyDescent="0.2">
      <c r="D168" s="604"/>
    </row>
    <row r="169" spans="2:9" x14ac:dyDescent="0.2">
      <c r="D169" s="604"/>
    </row>
    <row r="170" spans="2:9" x14ac:dyDescent="0.2">
      <c r="B170" s="590" t="s">
        <v>551</v>
      </c>
      <c r="D170" s="604"/>
    </row>
    <row r="171" spans="2:9" x14ac:dyDescent="0.2">
      <c r="B171" s="590"/>
      <c r="D171" s="604"/>
    </row>
    <row r="172" spans="2:9" ht="38.25" x14ac:dyDescent="0.2">
      <c r="B172" s="606"/>
      <c r="C172" s="607" t="s">
        <v>515</v>
      </c>
      <c r="D172" s="608" t="s">
        <v>516</v>
      </c>
      <c r="E172" s="608" t="s">
        <v>517</v>
      </c>
      <c r="F172" s="608" t="s">
        <v>518</v>
      </c>
      <c r="G172" s="609" t="s">
        <v>519</v>
      </c>
    </row>
    <row r="173" spans="2:9" x14ac:dyDescent="0.2">
      <c r="B173" s="610" t="s">
        <v>504</v>
      </c>
      <c r="C173" s="611" t="s">
        <v>520</v>
      </c>
      <c r="D173" s="595">
        <v>0</v>
      </c>
      <c r="E173" s="612">
        <f>IF($C$4=0,0,D173/$C$4*100)</f>
        <v>0</v>
      </c>
      <c r="F173" s="612">
        <f>IF(SUM($D$14:$D$16)=0,0,D173/SUM($D$14:D$16)*100)</f>
        <v>0</v>
      </c>
      <c r="G173" s="596">
        <f>IF($D$15=0,0,D173/$D$15*100)</f>
        <v>0</v>
      </c>
    </row>
    <row r="174" spans="2:9" x14ac:dyDescent="0.2">
      <c r="B174" s="613"/>
      <c r="C174" s="614" t="s">
        <v>761</v>
      </c>
      <c r="D174" s="597">
        <v>0</v>
      </c>
      <c r="E174" s="615">
        <f t="shared" ref="E174:E204" si="8">IF($C$4=0,0,D174/$C$4*100)</f>
        <v>0</v>
      </c>
      <c r="F174" s="615">
        <f>IF(SUM($D$14:$D$16)=0,0,D174/SUM($D$14:D$16)*100)</f>
        <v>0</v>
      </c>
      <c r="G174" s="598">
        <f t="shared" ref="G174:G204" si="9">IF($D$15=0,0,D174/$D$15*100)</f>
        <v>0</v>
      </c>
    </row>
    <row r="175" spans="2:9" x14ac:dyDescent="0.2">
      <c r="B175" s="613"/>
      <c r="C175" s="616" t="s">
        <v>521</v>
      </c>
      <c r="D175" s="597">
        <v>1</v>
      </c>
      <c r="E175" s="615">
        <f t="shared" si="8"/>
        <v>0.11907918949245042</v>
      </c>
      <c r="F175" s="615">
        <f>IF(SUM($D$14:$D$16)=0,0,D175/SUM($D$14:D$16)*100)</f>
        <v>0.15624797268255441</v>
      </c>
      <c r="G175" s="598">
        <f t="shared" si="9"/>
        <v>0.18413942126592955</v>
      </c>
    </row>
    <row r="176" spans="2:9" x14ac:dyDescent="0.2">
      <c r="B176" s="613"/>
      <c r="C176" s="616" t="s">
        <v>522</v>
      </c>
      <c r="D176" s="597">
        <v>3</v>
      </c>
      <c r="E176" s="615">
        <f t="shared" si="8"/>
        <v>0.35723756847735127</v>
      </c>
      <c r="F176" s="615">
        <f>IF(SUM($D$14:$D$16)=0,0,D176/SUM($D$14:D$16)*100)</f>
        <v>0.46874391804766324</v>
      </c>
      <c r="G176" s="598">
        <f t="shared" si="9"/>
        <v>0.55241826379778869</v>
      </c>
    </row>
    <row r="177" spans="2:7" x14ac:dyDescent="0.2">
      <c r="B177" s="613"/>
      <c r="C177" s="616" t="s">
        <v>523</v>
      </c>
      <c r="D177" s="597">
        <v>101.349144</v>
      </c>
      <c r="E177" s="615">
        <f t="shared" si="8"/>
        <v>12.068573923273645</v>
      </c>
      <c r="F177" s="615">
        <f>IF(SUM($D$14:$D$16)=0,0,D177/SUM($D$14:D$16)*100)</f>
        <v>15.835598283112272</v>
      </c>
      <c r="G177" s="598">
        <f t="shared" si="9"/>
        <v>18.662372721957357</v>
      </c>
    </row>
    <row r="178" spans="2:7" x14ac:dyDescent="0.2">
      <c r="B178" s="613"/>
      <c r="C178" s="616" t="s">
        <v>524</v>
      </c>
      <c r="D178" s="597">
        <v>0</v>
      </c>
      <c r="E178" s="615">
        <f t="shared" si="8"/>
        <v>0</v>
      </c>
      <c r="F178" s="615">
        <f>IF(SUM($D$14:$D$16)=0,0,D178/SUM($D$14:D$16)*100)</f>
        <v>0</v>
      </c>
      <c r="G178" s="598">
        <f t="shared" si="9"/>
        <v>0</v>
      </c>
    </row>
    <row r="179" spans="2:7" x14ac:dyDescent="0.2">
      <c r="B179" s="613"/>
      <c r="C179" s="616" t="s">
        <v>525</v>
      </c>
      <c r="D179" s="597">
        <v>286.08872200000002</v>
      </c>
      <c r="E179" s="615">
        <f t="shared" si="8"/>
        <v>34.067213138690974</v>
      </c>
      <c r="F179" s="615">
        <f>IF(SUM($D$14:$D$16)=0,0,D179/SUM($D$14:D$16)*100)</f>
        <v>44.700782819842914</v>
      </c>
      <c r="G179" s="598">
        <f t="shared" si="9"/>
        <v>52.680211699789417</v>
      </c>
    </row>
    <row r="180" spans="2:7" x14ac:dyDescent="0.2">
      <c r="B180" s="613"/>
      <c r="C180" s="616" t="s">
        <v>526</v>
      </c>
      <c r="D180" s="597">
        <v>1</v>
      </c>
      <c r="E180" s="615">
        <f t="shared" si="8"/>
        <v>0.11907918949245042</v>
      </c>
      <c r="F180" s="615">
        <f>IF(SUM($D$14:$D$16)=0,0,D180/SUM($D$14:D$16)*100)</f>
        <v>0.15624797268255441</v>
      </c>
      <c r="G180" s="598">
        <f t="shared" si="9"/>
        <v>0.18413942126592955</v>
      </c>
    </row>
    <row r="181" spans="2:7" x14ac:dyDescent="0.2">
      <c r="B181" s="613"/>
      <c r="C181" s="616" t="s">
        <v>527</v>
      </c>
      <c r="D181" s="597">
        <v>46.236617000000003</v>
      </c>
      <c r="E181" s="615">
        <f t="shared" si="8"/>
        <v>5.5058188772328549</v>
      </c>
      <c r="F181" s="615">
        <f>IF(SUM($D$14:$D$16)=0,0,D181/SUM($D$14:D$16)*100)</f>
        <v>7.2243776699497317</v>
      </c>
      <c r="G181" s="598">
        <f t="shared" si="9"/>
        <v>8.5139838956744409</v>
      </c>
    </row>
    <row r="182" spans="2:7" x14ac:dyDescent="0.2">
      <c r="B182" s="613"/>
      <c r="C182" s="616" t="s">
        <v>528</v>
      </c>
      <c r="D182" s="597">
        <v>65.386931000000004</v>
      </c>
      <c r="E182" s="615">
        <f t="shared" si="8"/>
        <v>7.7862227468787806</v>
      </c>
      <c r="F182" s="615">
        <f>IF(SUM($D$14:$D$16)=0,0,D182/SUM($D$14:D$16)*100)</f>
        <v>10.216575408684072</v>
      </c>
      <c r="G182" s="598">
        <f t="shared" si="9"/>
        <v>12.040311632695269</v>
      </c>
    </row>
    <row r="183" spans="2:7" x14ac:dyDescent="0.2">
      <c r="B183" s="613"/>
      <c r="C183" s="616" t="s">
        <v>529</v>
      </c>
      <c r="D183" s="597">
        <v>185.12806599999999</v>
      </c>
      <c r="E183" s="615">
        <f t="shared" si="8"/>
        <v>22.044900051584868</v>
      </c>
      <c r="F183" s="615">
        <f>IF(SUM($D$14:$D$16)=0,0,D183/SUM($D$14:D$16)*100)</f>
        <v>28.925884999142131</v>
      </c>
      <c r="G183" s="598">
        <f t="shared" si="9"/>
        <v>34.089374933320812</v>
      </c>
    </row>
    <row r="184" spans="2:7" x14ac:dyDescent="0.2">
      <c r="B184" s="613"/>
      <c r="C184" s="616" t="s">
        <v>530</v>
      </c>
      <c r="D184" s="597">
        <v>0</v>
      </c>
      <c r="E184" s="615">
        <f t="shared" si="8"/>
        <v>0</v>
      </c>
      <c r="F184" s="615">
        <f>IF(SUM($D$14:$D$16)=0,0,D184/SUM($D$14:D$16)*100)</f>
        <v>0</v>
      </c>
      <c r="G184" s="598">
        <f t="shared" si="9"/>
        <v>0</v>
      </c>
    </row>
    <row r="185" spans="2:7" x14ac:dyDescent="0.2">
      <c r="B185" s="613"/>
      <c r="C185" s="617" t="s">
        <v>531</v>
      </c>
      <c r="D185" s="597">
        <v>0</v>
      </c>
      <c r="E185" s="615">
        <f t="shared" si="8"/>
        <v>0</v>
      </c>
      <c r="F185" s="615">
        <f>IF(SUM($D$14:$D$16)=0,0,D185/SUM($D$14:D$16)*100)</f>
        <v>0</v>
      </c>
      <c r="G185" s="598">
        <f t="shared" si="9"/>
        <v>0</v>
      </c>
    </row>
    <row r="186" spans="2:7" x14ac:dyDescent="0.2">
      <c r="B186" s="613"/>
      <c r="C186" s="617" t="s">
        <v>532</v>
      </c>
      <c r="D186" s="597">
        <v>0</v>
      </c>
      <c r="E186" s="615">
        <f t="shared" si="8"/>
        <v>0</v>
      </c>
      <c r="F186" s="615">
        <f>IF(SUM($D$14:$D$16)=0,0,D186/SUM($D$14:D$16)*100)</f>
        <v>0</v>
      </c>
      <c r="G186" s="598">
        <f t="shared" si="9"/>
        <v>0</v>
      </c>
    </row>
    <row r="187" spans="2:7" x14ac:dyDescent="0.2">
      <c r="B187" s="613"/>
      <c r="C187" s="617" t="s">
        <v>533</v>
      </c>
      <c r="D187" s="597">
        <v>0</v>
      </c>
      <c r="E187" s="615">
        <f t="shared" si="8"/>
        <v>0</v>
      </c>
      <c r="F187" s="615">
        <f>IF(SUM($D$14:$D$16)=0,0,D187/SUM($D$14:D$16)*100)</f>
        <v>0</v>
      </c>
      <c r="G187" s="598">
        <f t="shared" si="9"/>
        <v>0</v>
      </c>
    </row>
    <row r="188" spans="2:7" x14ac:dyDescent="0.2">
      <c r="B188" s="613"/>
      <c r="C188" s="617" t="s">
        <v>534</v>
      </c>
      <c r="D188" s="597">
        <v>0</v>
      </c>
      <c r="E188" s="615">
        <f t="shared" si="8"/>
        <v>0</v>
      </c>
      <c r="F188" s="615">
        <f>IF(SUM($D$14:$D$16)=0,0,D188/SUM($D$14:D$16)*100)</f>
        <v>0</v>
      </c>
      <c r="G188" s="598">
        <f t="shared" si="9"/>
        <v>0</v>
      </c>
    </row>
    <row r="189" spans="2:7" x14ac:dyDescent="0.2">
      <c r="B189" s="613"/>
      <c r="C189" s="617" t="s">
        <v>535</v>
      </c>
      <c r="D189" s="597">
        <v>145.90129899999999</v>
      </c>
      <c r="E189" s="615">
        <f t="shared" si="8"/>
        <v>17.373808430815664</v>
      </c>
      <c r="F189" s="615">
        <f>IF(SUM($D$14:$D$16)=0,0,D189/SUM($D$14:D$16)*100)</f>
        <v>22.796782180501204</v>
      </c>
      <c r="G189" s="598">
        <f t="shared" si="9"/>
        <v>26.866180759807346</v>
      </c>
    </row>
    <row r="190" spans="2:7" x14ac:dyDescent="0.2">
      <c r="B190" s="613"/>
      <c r="C190" s="617" t="s">
        <v>536</v>
      </c>
      <c r="D190" s="597">
        <v>0</v>
      </c>
      <c r="E190" s="615">
        <f t="shared" si="8"/>
        <v>0</v>
      </c>
      <c r="F190" s="615">
        <f>IF(SUM($D$14:$D$16)=0,0,D190/SUM($D$14:D$16)*100)</f>
        <v>0</v>
      </c>
      <c r="G190" s="598">
        <f t="shared" si="9"/>
        <v>0</v>
      </c>
    </row>
    <row r="191" spans="2:7" x14ac:dyDescent="0.2">
      <c r="B191" s="613"/>
      <c r="C191" s="617" t="s">
        <v>537</v>
      </c>
      <c r="D191" s="597">
        <v>49.81915</v>
      </c>
      <c r="E191" s="615">
        <f t="shared" si="8"/>
        <v>5.9324240032028106</v>
      </c>
      <c r="F191" s="615">
        <f>IF(SUM($D$14:$D$16)=0,0,D191/SUM($D$14:D$16)*100)</f>
        <v>7.784141188268082</v>
      </c>
      <c r="G191" s="598">
        <f t="shared" si="9"/>
        <v>9.1736694489605348</v>
      </c>
    </row>
    <row r="192" spans="2:7" x14ac:dyDescent="0.2">
      <c r="B192" s="613"/>
      <c r="C192" s="617" t="s">
        <v>538</v>
      </c>
      <c r="D192" s="597">
        <v>0</v>
      </c>
      <c r="E192" s="615">
        <f t="shared" si="8"/>
        <v>0</v>
      </c>
      <c r="F192" s="615">
        <f>IF(SUM($D$14:$D$16)=0,0,D192/SUM($D$14:D$16)*100)</f>
        <v>0</v>
      </c>
      <c r="G192" s="598">
        <f t="shared" si="9"/>
        <v>0</v>
      </c>
    </row>
    <row r="193" spans="2:7" x14ac:dyDescent="0.2">
      <c r="B193" s="613"/>
      <c r="C193" s="617" t="s">
        <v>539</v>
      </c>
      <c r="D193" s="597">
        <v>0</v>
      </c>
      <c r="E193" s="615">
        <f t="shared" si="8"/>
        <v>0</v>
      </c>
      <c r="F193" s="615">
        <f>IF(SUM($D$14:$D$16)=0,0,D193/SUM($D$14:D$16)*100)</f>
        <v>0</v>
      </c>
      <c r="G193" s="598">
        <f t="shared" si="9"/>
        <v>0</v>
      </c>
    </row>
    <row r="194" spans="2:7" x14ac:dyDescent="0.2">
      <c r="B194" s="613"/>
      <c r="C194" s="617" t="s">
        <v>540</v>
      </c>
      <c r="D194" s="597">
        <v>4.311261</v>
      </c>
      <c r="E194" s="615">
        <f t="shared" si="8"/>
        <v>0.51338146557041131</v>
      </c>
      <c r="F194" s="615">
        <f>IF(SUM($D$14:$D$16)=0,0,D194/SUM($D$14:D$16)*100)</f>
        <v>0.67362579095536235</v>
      </c>
      <c r="G194" s="598">
        <f t="shared" si="9"/>
        <v>0.7938731054663728</v>
      </c>
    </row>
    <row r="195" spans="2:7" x14ac:dyDescent="0.2">
      <c r="B195" s="613"/>
      <c r="C195" s="617" t="s">
        <v>541</v>
      </c>
      <c r="D195" s="597">
        <v>19.416429999999998</v>
      </c>
      <c r="E195" s="615">
        <f t="shared" si="8"/>
        <v>2.3120927472368988</v>
      </c>
      <c r="F195" s="615">
        <f>IF(SUM($D$14:$D$16)=0,0,D195/SUM($D$14:D$16)*100)</f>
        <v>3.0337778242327298</v>
      </c>
      <c r="G195" s="598">
        <f t="shared" si="9"/>
        <v>3.5753301832504323</v>
      </c>
    </row>
    <row r="196" spans="2:7" x14ac:dyDescent="0.2">
      <c r="B196" s="613"/>
      <c r="C196" s="617" t="s">
        <v>542</v>
      </c>
      <c r="D196" s="597">
        <v>0</v>
      </c>
      <c r="E196" s="615">
        <f t="shared" si="8"/>
        <v>0</v>
      </c>
      <c r="F196" s="615">
        <f>IF(SUM($D$14:$D$16)=0,0,D196/SUM($D$14:D$16)*100)</f>
        <v>0</v>
      </c>
      <c r="G196" s="598">
        <f t="shared" si="9"/>
        <v>0</v>
      </c>
    </row>
    <row r="197" spans="2:7" x14ac:dyDescent="0.2">
      <c r="B197" s="613"/>
      <c r="C197" s="617" t="s">
        <v>543</v>
      </c>
      <c r="D197" s="597">
        <v>0</v>
      </c>
      <c r="E197" s="615">
        <f t="shared" si="8"/>
        <v>0</v>
      </c>
      <c r="F197" s="615">
        <f>IF(SUM($D$14:$D$16)=0,0,D197/SUM($D$14:D$16)*100)</f>
        <v>0</v>
      </c>
      <c r="G197" s="598">
        <f t="shared" si="9"/>
        <v>0</v>
      </c>
    </row>
    <row r="198" spans="2:7" x14ac:dyDescent="0.2">
      <c r="B198" s="613"/>
      <c r="C198" s="617" t="s">
        <v>544</v>
      </c>
      <c r="D198" s="597">
        <v>0</v>
      </c>
      <c r="E198" s="615">
        <f t="shared" si="8"/>
        <v>0</v>
      </c>
      <c r="F198" s="615">
        <f>IF(SUM($D$14:$D$16)=0,0,D198/SUM($D$14:D$16)*100)</f>
        <v>0</v>
      </c>
      <c r="G198" s="598">
        <f t="shared" si="9"/>
        <v>0</v>
      </c>
    </row>
    <row r="199" spans="2:7" x14ac:dyDescent="0.2">
      <c r="B199" s="613"/>
      <c r="C199" s="617" t="s">
        <v>545</v>
      </c>
      <c r="D199" s="597">
        <v>0</v>
      </c>
      <c r="E199" s="615">
        <f t="shared" si="8"/>
        <v>0</v>
      </c>
      <c r="F199" s="615">
        <f>IF(SUM($D$14:$D$16)=0,0,D199/SUM($D$14:D$16)*100)</f>
        <v>0</v>
      </c>
      <c r="G199" s="598">
        <f t="shared" si="9"/>
        <v>0</v>
      </c>
    </row>
    <row r="200" spans="2:7" x14ac:dyDescent="0.2">
      <c r="B200" s="613"/>
      <c r="C200" s="617" t="s">
        <v>546</v>
      </c>
      <c r="D200" s="597">
        <v>75.647388000000007</v>
      </c>
      <c r="E200" s="615">
        <f t="shared" si="8"/>
        <v>9.0080296502609212</v>
      </c>
      <c r="F200" s="615">
        <f>IF(SUM($D$14:$D$16)=0,0,D200/SUM($D$14:D$16)*100)</f>
        <v>11.819751013730597</v>
      </c>
      <c r="G200" s="598">
        <f t="shared" si="9"/>
        <v>13.929666246599226</v>
      </c>
    </row>
    <row r="201" spans="2:7" x14ac:dyDescent="0.2">
      <c r="B201" s="613"/>
      <c r="C201" s="617" t="s">
        <v>547</v>
      </c>
      <c r="D201" s="597">
        <v>53.883752999999999</v>
      </c>
      <c r="E201" s="615">
        <f t="shared" si="8"/>
        <v>6.4164336340513941</v>
      </c>
      <c r="F201" s="615">
        <f>IF(SUM($D$14:$D$16)=0,0,D201/SUM($D$14:D$16)*100)</f>
        <v>8.4192271667775103</v>
      </c>
      <c r="G201" s="598">
        <f t="shared" si="9"/>
        <v>9.922123093056296</v>
      </c>
    </row>
    <row r="202" spans="2:7" x14ac:dyDescent="0.2">
      <c r="B202" s="613"/>
      <c r="C202" s="617" t="s">
        <v>548</v>
      </c>
      <c r="D202" s="597">
        <v>0</v>
      </c>
      <c r="E202" s="615">
        <f t="shared" si="8"/>
        <v>0</v>
      </c>
      <c r="F202" s="615">
        <f>IF(SUM($D$14:$D$16)=0,0,D202/SUM($D$14:D$16)*100)</f>
        <v>0</v>
      </c>
      <c r="G202" s="598">
        <f t="shared" si="9"/>
        <v>0</v>
      </c>
    </row>
    <row r="203" spans="2:7" x14ac:dyDescent="0.2">
      <c r="B203" s="613"/>
      <c r="C203" s="617" t="s">
        <v>549</v>
      </c>
      <c r="D203" s="597">
        <v>0</v>
      </c>
      <c r="E203" s="615">
        <f t="shared" si="8"/>
        <v>0</v>
      </c>
      <c r="F203" s="615">
        <f>IF(SUM($D$14:$D$16)=0,0,D203/SUM($D$14:D$16)*100)</f>
        <v>0</v>
      </c>
      <c r="G203" s="598">
        <f t="shared" si="9"/>
        <v>0</v>
      </c>
    </row>
    <row r="204" spans="2:7" x14ac:dyDescent="0.2">
      <c r="B204" s="618"/>
      <c r="C204" s="619" t="s">
        <v>550</v>
      </c>
      <c r="D204" s="620">
        <v>0</v>
      </c>
      <c r="E204" s="621">
        <f t="shared" si="8"/>
        <v>0</v>
      </c>
      <c r="F204" s="621">
        <f>IF(SUM($D$14:$D$16)=0,0,D204/SUM($D$14:D$16)*100)</f>
        <v>0</v>
      </c>
      <c r="G204" s="601">
        <f t="shared" si="9"/>
        <v>0</v>
      </c>
    </row>
    <row r="205" spans="2:7" x14ac:dyDescent="0.2">
      <c r="D205" s="604"/>
      <c r="E205" s="605"/>
      <c r="F205" s="605"/>
      <c r="G205" s="605"/>
    </row>
    <row r="206" spans="2:7" x14ac:dyDescent="0.2">
      <c r="B206" s="610" t="s">
        <v>20</v>
      </c>
      <c r="C206" s="611" t="s">
        <v>520</v>
      </c>
      <c r="D206" s="595">
        <v>0</v>
      </c>
      <c r="E206" s="612">
        <f>IF($C$5=0,0,D206/$C$5*100)</f>
        <v>0</v>
      </c>
      <c r="F206" s="612">
        <f>IF(SUM($D$19:$D$21)=0,0,D206/SUM($D$19:D$21)*100)</f>
        <v>0</v>
      </c>
      <c r="G206" s="596">
        <f>IF($D$20=0,0,D206/$D$20*100)</f>
        <v>0</v>
      </c>
    </row>
    <row r="207" spans="2:7" x14ac:dyDescent="0.2">
      <c r="B207" s="613"/>
      <c r="C207" s="614" t="s">
        <v>761</v>
      </c>
      <c r="D207" s="597">
        <v>0</v>
      </c>
      <c r="E207" s="615">
        <f t="shared" ref="E207:E237" si="10">IF($C$5=0,0,D207/$C$5*100)</f>
        <v>0</v>
      </c>
      <c r="F207" s="615">
        <f>IF(SUM($D$19:$D$21)=0,0,D207/SUM($D$19:D$21)*100)</f>
        <v>0</v>
      </c>
      <c r="G207" s="598">
        <f t="shared" ref="G207:G237" si="11">IF($D$20=0,0,D207/$D$20*100)</f>
        <v>0</v>
      </c>
    </row>
    <row r="208" spans="2:7" x14ac:dyDescent="0.2">
      <c r="B208" s="613"/>
      <c r="C208" s="616" t="s">
        <v>521</v>
      </c>
      <c r="D208" s="597">
        <v>3.0529169999999999</v>
      </c>
      <c r="E208" s="615">
        <f t="shared" si="10"/>
        <v>8.1458922267824683</v>
      </c>
      <c r="F208" s="615">
        <f>IF(SUM($D$19:$D$21)=0,0,D208/SUM($D$19:D$21)*100)</f>
        <v>12.956101768384096</v>
      </c>
      <c r="G208" s="598">
        <f t="shared" si="11"/>
        <v>17.743646564383841</v>
      </c>
    </row>
    <row r="209" spans="2:7" x14ac:dyDescent="0.2">
      <c r="B209" s="613"/>
      <c r="C209" s="616" t="s">
        <v>522</v>
      </c>
      <c r="D209" s="597">
        <v>0</v>
      </c>
      <c r="E209" s="615">
        <f t="shared" si="10"/>
        <v>0</v>
      </c>
      <c r="F209" s="615">
        <f>IF(SUM($D$19:$D$21)=0,0,D209/SUM($D$19:D$21)*100)</f>
        <v>0</v>
      </c>
      <c r="G209" s="598">
        <f t="shared" si="11"/>
        <v>0</v>
      </c>
    </row>
    <row r="210" spans="2:7" x14ac:dyDescent="0.2">
      <c r="B210" s="613"/>
      <c r="C210" s="616" t="s">
        <v>523</v>
      </c>
      <c r="D210" s="597">
        <v>2.4937049999999998</v>
      </c>
      <c r="E210" s="615">
        <f t="shared" si="10"/>
        <v>6.6537846182482445</v>
      </c>
      <c r="F210" s="615">
        <f>IF(SUM($D$19:$D$21)=0,0,D210/SUM($D$19:D$21)*100)</f>
        <v>10.582893593349658</v>
      </c>
      <c r="G210" s="598">
        <f t="shared" si="11"/>
        <v>14.493489392550405</v>
      </c>
    </row>
    <row r="211" spans="2:7" x14ac:dyDescent="0.2">
      <c r="B211" s="613"/>
      <c r="C211" s="616" t="s">
        <v>524</v>
      </c>
      <c r="D211" s="597">
        <v>0</v>
      </c>
      <c r="E211" s="615">
        <f t="shared" si="10"/>
        <v>0</v>
      </c>
      <c r="F211" s="615">
        <f>IF(SUM($D$19:$D$21)=0,0,D211/SUM($D$19:D$21)*100)</f>
        <v>0</v>
      </c>
      <c r="G211" s="598">
        <f t="shared" si="11"/>
        <v>0</v>
      </c>
    </row>
    <row r="212" spans="2:7" x14ac:dyDescent="0.2">
      <c r="B212" s="613"/>
      <c r="C212" s="616" t="s">
        <v>525</v>
      </c>
      <c r="D212" s="597">
        <v>0</v>
      </c>
      <c r="E212" s="615">
        <f t="shared" si="10"/>
        <v>0</v>
      </c>
      <c r="F212" s="615">
        <f>IF(SUM($D$19:$D$21)=0,0,D212/SUM($D$19:D$21)*100)</f>
        <v>0</v>
      </c>
      <c r="G212" s="598">
        <f t="shared" si="11"/>
        <v>0</v>
      </c>
    </row>
    <row r="213" spans="2:7" x14ac:dyDescent="0.2">
      <c r="B213" s="613"/>
      <c r="C213" s="616" t="s">
        <v>526</v>
      </c>
      <c r="D213" s="597">
        <v>1</v>
      </c>
      <c r="E213" s="615">
        <f t="shared" si="10"/>
        <v>2.6682324566250797</v>
      </c>
      <c r="F213" s="615">
        <f>IF(SUM($D$19:$D$21)=0,0,D213/SUM($D$19:D$21)*100)</f>
        <v>4.2438434351094694</v>
      </c>
      <c r="G213" s="598">
        <f t="shared" si="11"/>
        <v>5.8120304496924877</v>
      </c>
    </row>
    <row r="214" spans="2:7" x14ac:dyDescent="0.2">
      <c r="B214" s="613"/>
      <c r="C214" s="616" t="s">
        <v>527</v>
      </c>
      <c r="D214" s="597">
        <v>0</v>
      </c>
      <c r="E214" s="615">
        <f t="shared" si="10"/>
        <v>0</v>
      </c>
      <c r="F214" s="615">
        <f>IF(SUM($D$19:$D$21)=0,0,D214/SUM($D$19:D$21)*100)</f>
        <v>0</v>
      </c>
      <c r="G214" s="598">
        <f t="shared" si="11"/>
        <v>0</v>
      </c>
    </row>
    <row r="215" spans="2:7" x14ac:dyDescent="0.2">
      <c r="B215" s="613"/>
      <c r="C215" s="616" t="s">
        <v>528</v>
      </c>
      <c r="D215" s="597">
        <v>0</v>
      </c>
      <c r="E215" s="615">
        <f t="shared" si="10"/>
        <v>0</v>
      </c>
      <c r="F215" s="615">
        <f>IF(SUM($D$19:$D$21)=0,0,D215/SUM($D$19:D$21)*100)</f>
        <v>0</v>
      </c>
      <c r="G215" s="598">
        <f t="shared" si="11"/>
        <v>0</v>
      </c>
    </row>
    <row r="216" spans="2:7" x14ac:dyDescent="0.2">
      <c r="B216" s="613"/>
      <c r="C216" s="616" t="s">
        <v>529</v>
      </c>
      <c r="D216" s="597">
        <v>0</v>
      </c>
      <c r="E216" s="615">
        <f t="shared" si="10"/>
        <v>0</v>
      </c>
      <c r="F216" s="615">
        <f>IF(SUM($D$19:$D$21)=0,0,D216/SUM($D$19:D$21)*100)</f>
        <v>0</v>
      </c>
      <c r="G216" s="598">
        <f t="shared" si="11"/>
        <v>0</v>
      </c>
    </row>
    <row r="217" spans="2:7" x14ac:dyDescent="0.2">
      <c r="B217" s="613"/>
      <c r="C217" s="616" t="s">
        <v>530</v>
      </c>
      <c r="D217" s="597">
        <v>0</v>
      </c>
      <c r="E217" s="615">
        <f t="shared" si="10"/>
        <v>0</v>
      </c>
      <c r="F217" s="615">
        <f>IF(SUM($D$19:$D$21)=0,0,D217/SUM($D$19:D$21)*100)</f>
        <v>0</v>
      </c>
      <c r="G217" s="598">
        <f t="shared" si="11"/>
        <v>0</v>
      </c>
    </row>
    <row r="218" spans="2:7" x14ac:dyDescent="0.2">
      <c r="B218" s="613"/>
      <c r="C218" s="617" t="s">
        <v>531</v>
      </c>
      <c r="D218" s="597">
        <v>0</v>
      </c>
      <c r="E218" s="615">
        <f t="shared" si="10"/>
        <v>0</v>
      </c>
      <c r="F218" s="615">
        <f>IF(SUM($D$19:$D$21)=0,0,D218/SUM($D$19:D$21)*100)</f>
        <v>0</v>
      </c>
      <c r="G218" s="598">
        <f t="shared" si="11"/>
        <v>0</v>
      </c>
    </row>
    <row r="219" spans="2:7" x14ac:dyDescent="0.2">
      <c r="B219" s="613"/>
      <c r="C219" s="617" t="s">
        <v>532</v>
      </c>
      <c r="D219" s="597">
        <v>0</v>
      </c>
      <c r="E219" s="615">
        <f t="shared" si="10"/>
        <v>0</v>
      </c>
      <c r="F219" s="615">
        <f>IF(SUM($D$19:$D$21)=0,0,D219/SUM($D$19:D$21)*100)</f>
        <v>0</v>
      </c>
      <c r="G219" s="598">
        <f t="shared" si="11"/>
        <v>0</v>
      </c>
    </row>
    <row r="220" spans="2:7" x14ac:dyDescent="0.2">
      <c r="B220" s="613"/>
      <c r="C220" s="617" t="s">
        <v>533</v>
      </c>
      <c r="D220" s="597">
        <v>0</v>
      </c>
      <c r="E220" s="615">
        <f t="shared" si="10"/>
        <v>0</v>
      </c>
      <c r="F220" s="615">
        <f>IF(SUM($D$19:$D$21)=0,0,D220/SUM($D$19:D$21)*100)</f>
        <v>0</v>
      </c>
      <c r="G220" s="598">
        <f t="shared" si="11"/>
        <v>0</v>
      </c>
    </row>
    <row r="221" spans="2:7" x14ac:dyDescent="0.2">
      <c r="B221" s="613"/>
      <c r="C221" s="617" t="s">
        <v>534</v>
      </c>
      <c r="D221" s="597">
        <v>0</v>
      </c>
      <c r="E221" s="615">
        <f t="shared" si="10"/>
        <v>0</v>
      </c>
      <c r="F221" s="615">
        <f>IF(SUM($D$19:$D$21)=0,0,D221/SUM($D$19:D$21)*100)</f>
        <v>0</v>
      </c>
      <c r="G221" s="598">
        <f t="shared" si="11"/>
        <v>0</v>
      </c>
    </row>
    <row r="222" spans="2:7" x14ac:dyDescent="0.2">
      <c r="B222" s="613"/>
      <c r="C222" s="617" t="s">
        <v>535</v>
      </c>
      <c r="D222" s="597">
        <v>1.0007630000000001</v>
      </c>
      <c r="E222" s="615">
        <f t="shared" si="10"/>
        <v>2.6702683179894846</v>
      </c>
      <c r="F222" s="615">
        <f>IF(SUM($D$19:$D$21)=0,0,D222/SUM($D$19:D$21)*100)</f>
        <v>4.2470814876504583</v>
      </c>
      <c r="G222" s="598">
        <f t="shared" si="11"/>
        <v>5.8164650289256032</v>
      </c>
    </row>
    <row r="223" spans="2:7" x14ac:dyDescent="0.2">
      <c r="B223" s="613"/>
      <c r="C223" s="617" t="s">
        <v>536</v>
      </c>
      <c r="D223" s="597">
        <v>0</v>
      </c>
      <c r="E223" s="615">
        <f t="shared" si="10"/>
        <v>0</v>
      </c>
      <c r="F223" s="615">
        <f>IF(SUM($D$19:$D$21)=0,0,D223/SUM($D$19:D$21)*100)</f>
        <v>0</v>
      </c>
      <c r="G223" s="598">
        <f t="shared" si="11"/>
        <v>0</v>
      </c>
    </row>
    <row r="224" spans="2:7" x14ac:dyDescent="0.2">
      <c r="B224" s="613"/>
      <c r="C224" s="617" t="s">
        <v>537</v>
      </c>
      <c r="D224" s="597">
        <v>4.1072220000000002</v>
      </c>
      <c r="E224" s="615">
        <f t="shared" si="10"/>
        <v>10.959023046964573</v>
      </c>
      <c r="F224" s="615">
        <f>IF(SUM($D$19:$D$21)=0,0,D224/SUM($D$19:D$21)*100)</f>
        <v>17.430407121237184</v>
      </c>
      <c r="G224" s="598">
        <f t="shared" si="11"/>
        <v>23.871299327646881</v>
      </c>
    </row>
    <row r="225" spans="2:7" x14ac:dyDescent="0.2">
      <c r="B225" s="613"/>
      <c r="C225" s="617" t="s">
        <v>538</v>
      </c>
      <c r="D225" s="597">
        <v>0</v>
      </c>
      <c r="E225" s="615">
        <f t="shared" si="10"/>
        <v>0</v>
      </c>
      <c r="F225" s="615">
        <f>IF(SUM($D$19:$D$21)=0,0,D225/SUM($D$19:D$21)*100)</f>
        <v>0</v>
      </c>
      <c r="G225" s="598">
        <f t="shared" si="11"/>
        <v>0</v>
      </c>
    </row>
    <row r="226" spans="2:7" x14ac:dyDescent="0.2">
      <c r="B226" s="613"/>
      <c r="C226" s="617" t="s">
        <v>539</v>
      </c>
      <c r="D226" s="597">
        <v>1</v>
      </c>
      <c r="E226" s="615">
        <f t="shared" si="10"/>
        <v>2.6682324566250797</v>
      </c>
      <c r="F226" s="615">
        <f>IF(SUM($D$19:$D$21)=0,0,D226/SUM($D$19:D$21)*100)</f>
        <v>4.2438434351094694</v>
      </c>
      <c r="G226" s="598">
        <f t="shared" si="11"/>
        <v>5.8120304496924877</v>
      </c>
    </row>
    <row r="227" spans="2:7" x14ac:dyDescent="0.2">
      <c r="B227" s="613"/>
      <c r="C227" s="617" t="s">
        <v>540</v>
      </c>
      <c r="D227" s="597">
        <v>0</v>
      </c>
      <c r="E227" s="615">
        <f t="shared" si="10"/>
        <v>0</v>
      </c>
      <c r="F227" s="615">
        <f>IF(SUM($D$19:$D$21)=0,0,D227/SUM($D$19:D$21)*100)</f>
        <v>0</v>
      </c>
      <c r="G227" s="598">
        <f t="shared" si="11"/>
        <v>0</v>
      </c>
    </row>
    <row r="228" spans="2:7" x14ac:dyDescent="0.2">
      <c r="B228" s="613"/>
      <c r="C228" s="617" t="s">
        <v>541</v>
      </c>
      <c r="D228" s="597">
        <v>0</v>
      </c>
      <c r="E228" s="615">
        <f t="shared" si="10"/>
        <v>0</v>
      </c>
      <c r="F228" s="615">
        <f>IF(SUM($D$19:$D$21)=0,0,D228/SUM($D$19:D$21)*100)</f>
        <v>0</v>
      </c>
      <c r="G228" s="598">
        <f t="shared" si="11"/>
        <v>0</v>
      </c>
    </row>
    <row r="229" spans="2:7" x14ac:dyDescent="0.2">
      <c r="B229" s="613"/>
      <c r="C229" s="617" t="s">
        <v>542</v>
      </c>
      <c r="D229" s="597">
        <v>0</v>
      </c>
      <c r="E229" s="615">
        <f t="shared" si="10"/>
        <v>0</v>
      </c>
      <c r="F229" s="615">
        <f>IF(SUM($D$19:$D$21)=0,0,D229/SUM($D$19:D$21)*100)</f>
        <v>0</v>
      </c>
      <c r="G229" s="598">
        <f t="shared" si="11"/>
        <v>0</v>
      </c>
    </row>
    <row r="230" spans="2:7" x14ac:dyDescent="0.2">
      <c r="B230" s="613"/>
      <c r="C230" s="617" t="s">
        <v>543</v>
      </c>
      <c r="D230" s="597">
        <v>0</v>
      </c>
      <c r="E230" s="615">
        <f t="shared" si="10"/>
        <v>0</v>
      </c>
      <c r="F230" s="615">
        <f>IF(SUM($D$19:$D$21)=0,0,D230/SUM($D$19:D$21)*100)</f>
        <v>0</v>
      </c>
      <c r="G230" s="598">
        <f t="shared" si="11"/>
        <v>0</v>
      </c>
    </row>
    <row r="231" spans="2:7" x14ac:dyDescent="0.2">
      <c r="B231" s="613"/>
      <c r="C231" s="617" t="s">
        <v>544</v>
      </c>
      <c r="D231" s="597">
        <v>0</v>
      </c>
      <c r="E231" s="615">
        <f t="shared" si="10"/>
        <v>0</v>
      </c>
      <c r="F231" s="615">
        <f>IF(SUM($D$19:$D$21)=0,0,D231/SUM($D$19:D$21)*100)</f>
        <v>0</v>
      </c>
      <c r="G231" s="598">
        <f t="shared" si="11"/>
        <v>0</v>
      </c>
    </row>
    <row r="232" spans="2:7" x14ac:dyDescent="0.2">
      <c r="B232" s="613"/>
      <c r="C232" s="617" t="s">
        <v>545</v>
      </c>
      <c r="D232" s="597">
        <v>0</v>
      </c>
      <c r="E232" s="615">
        <f t="shared" si="10"/>
        <v>0</v>
      </c>
      <c r="F232" s="615">
        <f>IF(SUM($D$19:$D$21)=0,0,D232/SUM($D$19:D$21)*100)</f>
        <v>0</v>
      </c>
      <c r="G232" s="598">
        <f t="shared" si="11"/>
        <v>0</v>
      </c>
    </row>
    <row r="233" spans="2:7" x14ac:dyDescent="0.2">
      <c r="B233" s="613"/>
      <c r="C233" s="617" t="s">
        <v>546</v>
      </c>
      <c r="D233" s="597">
        <v>4.5593250000000003</v>
      </c>
      <c r="E233" s="615">
        <f t="shared" si="10"/>
        <v>12.165338945302141</v>
      </c>
      <c r="F233" s="615">
        <f>IF(SUM($D$19:$D$21)=0,0,D233/SUM($D$19:D$21)*100)</f>
        <v>19.34906146978048</v>
      </c>
      <c r="G233" s="598">
        <f t="shared" si="11"/>
        <v>26.498935730044202</v>
      </c>
    </row>
    <row r="234" spans="2:7" x14ac:dyDescent="0.2">
      <c r="B234" s="613"/>
      <c r="C234" s="617" t="s">
        <v>547</v>
      </c>
      <c r="D234" s="597">
        <v>7.1518980000000001</v>
      </c>
      <c r="E234" s="615">
        <f t="shared" si="10"/>
        <v>19.082926370071991</v>
      </c>
      <c r="F234" s="615">
        <f>IF(SUM($D$19:$D$21)=0,0,D234/SUM($D$19:D$21)*100)</f>
        <v>30.35153537587254</v>
      </c>
      <c r="G234" s="598">
        <f t="shared" si="11"/>
        <v>41.567048949094804</v>
      </c>
    </row>
    <row r="235" spans="2:7" x14ac:dyDescent="0.2">
      <c r="B235" s="613"/>
      <c r="C235" s="617" t="s">
        <v>548</v>
      </c>
      <c r="D235" s="597">
        <v>0</v>
      </c>
      <c r="E235" s="615">
        <f t="shared" si="10"/>
        <v>0</v>
      </c>
      <c r="F235" s="615">
        <f>IF(SUM($D$19:$D$21)=0,0,D235/SUM($D$19:D$21)*100)</f>
        <v>0</v>
      </c>
      <c r="G235" s="598">
        <f t="shared" si="11"/>
        <v>0</v>
      </c>
    </row>
    <row r="236" spans="2:7" x14ac:dyDescent="0.2">
      <c r="B236" s="613"/>
      <c r="C236" s="617" t="s">
        <v>549</v>
      </c>
      <c r="D236" s="597">
        <v>0</v>
      </c>
      <c r="E236" s="615">
        <f t="shared" si="10"/>
        <v>0</v>
      </c>
      <c r="F236" s="615">
        <f>IF(SUM($D$19:$D$21)=0,0,D236/SUM($D$19:D$21)*100)</f>
        <v>0</v>
      </c>
      <c r="G236" s="598">
        <f t="shared" si="11"/>
        <v>0</v>
      </c>
    </row>
    <row r="237" spans="2:7" x14ac:dyDescent="0.2">
      <c r="B237" s="618"/>
      <c r="C237" s="619" t="s">
        <v>550</v>
      </c>
      <c r="D237" s="620">
        <v>0</v>
      </c>
      <c r="E237" s="621">
        <f t="shared" si="10"/>
        <v>0</v>
      </c>
      <c r="F237" s="621">
        <f>IF(SUM($D$19:$D$21)=0,0,D237/SUM($D$19:D$21)*100)</f>
        <v>0</v>
      </c>
      <c r="G237" s="601">
        <f t="shared" si="11"/>
        <v>0</v>
      </c>
    </row>
    <row r="238" spans="2:7" x14ac:dyDescent="0.2">
      <c r="D238" s="604"/>
      <c r="E238" s="605"/>
      <c r="F238" s="605"/>
      <c r="G238" s="605"/>
    </row>
    <row r="239" spans="2:7" x14ac:dyDescent="0.2">
      <c r="B239" s="610" t="s">
        <v>505</v>
      </c>
      <c r="C239" s="611" t="s">
        <v>520</v>
      </c>
      <c r="D239" s="595">
        <v>0</v>
      </c>
      <c r="E239" s="612">
        <f>IF($C$6=0,0,D239/$C$6*100)</f>
        <v>0</v>
      </c>
      <c r="F239" s="612">
        <f>IF(SUM($D$24:$D$26)=0,0,D239/SUM($D$24:D$26)*100)</f>
        <v>0</v>
      </c>
      <c r="G239" s="596">
        <f>IF($D$25=0,0,D239/$D$25*100)</f>
        <v>0</v>
      </c>
    </row>
    <row r="240" spans="2:7" x14ac:dyDescent="0.2">
      <c r="B240" s="613"/>
      <c r="C240" s="614" t="s">
        <v>761</v>
      </c>
      <c r="D240" s="597">
        <v>0</v>
      </c>
      <c r="E240" s="615">
        <f t="shared" ref="E240:E270" si="12">IF($C$6=0,0,D240/$C$6*100)</f>
        <v>0</v>
      </c>
      <c r="F240" s="615">
        <f>IF(SUM($D$24:$D$26)=0,0,D240/SUM($D$24:D$26)*100)</f>
        <v>0</v>
      </c>
      <c r="G240" s="598">
        <f t="shared" ref="G240:G270" si="13">IF($D$25=0,0,D240/$D$25*100)</f>
        <v>0</v>
      </c>
    </row>
    <row r="241" spans="2:7" x14ac:dyDescent="0.2">
      <c r="B241" s="613"/>
      <c r="C241" s="616" t="s">
        <v>521</v>
      </c>
      <c r="D241" s="597">
        <v>5.8264680000000002</v>
      </c>
      <c r="E241" s="615">
        <f t="shared" si="12"/>
        <v>4.4964827341098887</v>
      </c>
      <c r="F241" s="615">
        <f>IF(SUM($D$24:$D$26)=0,0,D241/SUM($D$24:D$26)*100)</f>
        <v>5.9814332377068711</v>
      </c>
      <c r="G241" s="598">
        <f t="shared" si="13"/>
        <v>7.0814543949401498</v>
      </c>
    </row>
    <row r="242" spans="2:7" x14ac:dyDescent="0.2">
      <c r="B242" s="613"/>
      <c r="C242" s="616" t="s">
        <v>522</v>
      </c>
      <c r="D242" s="597">
        <v>3.273269</v>
      </c>
      <c r="E242" s="615">
        <f t="shared" si="12"/>
        <v>2.526092573167336</v>
      </c>
      <c r="F242" s="615">
        <f>IF(SUM($D$24:$D$26)=0,0,D242/SUM($D$24:D$26)*100)</f>
        <v>3.3603273874593547</v>
      </c>
      <c r="G242" s="598">
        <f t="shared" si="13"/>
        <v>3.9783115853157263</v>
      </c>
    </row>
    <row r="243" spans="2:7" x14ac:dyDescent="0.2">
      <c r="B243" s="613"/>
      <c r="C243" s="616" t="s">
        <v>523</v>
      </c>
      <c r="D243" s="597">
        <v>27.328562999999999</v>
      </c>
      <c r="E243" s="615">
        <f t="shared" si="12"/>
        <v>21.090377854565467</v>
      </c>
      <c r="F243" s="615">
        <f>IF(SUM($D$24:$D$26)=0,0,D243/SUM($D$24:D$26)*100)</f>
        <v>28.055414543934027</v>
      </c>
      <c r="G243" s="598">
        <f t="shared" si="13"/>
        <v>33.21497218619389</v>
      </c>
    </row>
    <row r="244" spans="2:7" x14ac:dyDescent="0.2">
      <c r="B244" s="613"/>
      <c r="C244" s="616" t="s">
        <v>524</v>
      </c>
      <c r="D244" s="597">
        <v>0</v>
      </c>
      <c r="E244" s="615">
        <f t="shared" si="12"/>
        <v>0</v>
      </c>
      <c r="F244" s="615">
        <f>IF(SUM($D$24:$D$26)=0,0,D244/SUM($D$24:D$26)*100)</f>
        <v>0</v>
      </c>
      <c r="G244" s="598">
        <f t="shared" si="13"/>
        <v>0</v>
      </c>
    </row>
    <row r="245" spans="2:7" x14ac:dyDescent="0.2">
      <c r="B245" s="613"/>
      <c r="C245" s="616" t="s">
        <v>525</v>
      </c>
      <c r="D245" s="597">
        <v>2.0418780000000001</v>
      </c>
      <c r="E245" s="615">
        <f t="shared" si="12"/>
        <v>1.5757864236375849</v>
      </c>
      <c r="F245" s="615">
        <f>IF(SUM($D$24:$D$26)=0,0,D245/SUM($D$24:D$26)*100)</f>
        <v>2.0961853624773075</v>
      </c>
      <c r="G245" s="598">
        <f t="shared" si="13"/>
        <v>2.481686321289605</v>
      </c>
    </row>
    <row r="246" spans="2:7" x14ac:dyDescent="0.2">
      <c r="B246" s="613"/>
      <c r="C246" s="616" t="s">
        <v>526</v>
      </c>
      <c r="D246" s="597">
        <v>0</v>
      </c>
      <c r="E246" s="615">
        <f t="shared" si="12"/>
        <v>0</v>
      </c>
      <c r="F246" s="615">
        <f>IF(SUM($D$24:$D$26)=0,0,D246/SUM($D$24:D$26)*100)</f>
        <v>0</v>
      </c>
      <c r="G246" s="598">
        <f t="shared" si="13"/>
        <v>0</v>
      </c>
    </row>
    <row r="247" spans="2:7" x14ac:dyDescent="0.2">
      <c r="B247" s="613"/>
      <c r="C247" s="616" t="s">
        <v>527</v>
      </c>
      <c r="D247" s="597">
        <v>7.5645610000000003</v>
      </c>
      <c r="E247" s="615">
        <f t="shared" si="12"/>
        <v>5.8378279821705084</v>
      </c>
      <c r="F247" s="615">
        <f>IF(SUM($D$24:$D$26)=0,0,D247/SUM($D$24:D$26)*100)</f>
        <v>7.7657538999718403</v>
      </c>
      <c r="G247" s="598">
        <f t="shared" si="13"/>
        <v>9.1939222422989122</v>
      </c>
    </row>
    <row r="248" spans="2:7" x14ac:dyDescent="0.2">
      <c r="B248" s="613"/>
      <c r="C248" s="616" t="s">
        <v>528</v>
      </c>
      <c r="D248" s="597">
        <v>1.644682</v>
      </c>
      <c r="E248" s="615">
        <f t="shared" si="12"/>
        <v>1.2692568149522696</v>
      </c>
      <c r="F248" s="615">
        <f>IF(SUM($D$24:$D$26)=0,0,D248/SUM($D$24:D$26)*100)</f>
        <v>1.6884252312478525</v>
      </c>
      <c r="G248" s="598">
        <f t="shared" si="13"/>
        <v>1.9989366760752747</v>
      </c>
    </row>
    <row r="249" spans="2:7" x14ac:dyDescent="0.2">
      <c r="B249" s="613"/>
      <c r="C249" s="616" t="s">
        <v>529</v>
      </c>
      <c r="D249" s="597">
        <v>0</v>
      </c>
      <c r="E249" s="615">
        <f t="shared" si="12"/>
        <v>0</v>
      </c>
      <c r="F249" s="615">
        <f>IF(SUM($D$24:$D$26)=0,0,D249/SUM($D$24:D$26)*100)</f>
        <v>0</v>
      </c>
      <c r="G249" s="598">
        <f t="shared" si="13"/>
        <v>0</v>
      </c>
    </row>
    <row r="250" spans="2:7" x14ac:dyDescent="0.2">
      <c r="B250" s="613"/>
      <c r="C250" s="616" t="s">
        <v>530</v>
      </c>
      <c r="D250" s="597">
        <v>0</v>
      </c>
      <c r="E250" s="615">
        <f t="shared" si="12"/>
        <v>0</v>
      </c>
      <c r="F250" s="615">
        <f>IF(SUM($D$24:$D$26)=0,0,D250/SUM($D$24:D$26)*100)</f>
        <v>0</v>
      </c>
      <c r="G250" s="598">
        <f t="shared" si="13"/>
        <v>0</v>
      </c>
    </row>
    <row r="251" spans="2:7" x14ac:dyDescent="0.2">
      <c r="B251" s="613"/>
      <c r="C251" s="617" t="s">
        <v>531</v>
      </c>
      <c r="D251" s="597">
        <v>0</v>
      </c>
      <c r="E251" s="615">
        <f t="shared" si="12"/>
        <v>0</v>
      </c>
      <c r="F251" s="615">
        <f>IF(SUM($D$24:$D$26)=0,0,D251/SUM($D$24:D$26)*100)</f>
        <v>0</v>
      </c>
      <c r="G251" s="598">
        <f t="shared" si="13"/>
        <v>0</v>
      </c>
    </row>
    <row r="252" spans="2:7" x14ac:dyDescent="0.2">
      <c r="B252" s="613"/>
      <c r="C252" s="617" t="s">
        <v>532</v>
      </c>
      <c r="D252" s="597">
        <v>0</v>
      </c>
      <c r="E252" s="615">
        <f t="shared" si="12"/>
        <v>0</v>
      </c>
      <c r="F252" s="615">
        <f>IF(SUM($D$24:$D$26)=0,0,D252/SUM($D$24:D$26)*100)</f>
        <v>0</v>
      </c>
      <c r="G252" s="598">
        <f t="shared" si="13"/>
        <v>0</v>
      </c>
    </row>
    <row r="253" spans="2:7" x14ac:dyDescent="0.2">
      <c r="B253" s="613"/>
      <c r="C253" s="617" t="s">
        <v>533</v>
      </c>
      <c r="D253" s="597">
        <v>0</v>
      </c>
      <c r="E253" s="615">
        <f t="shared" si="12"/>
        <v>0</v>
      </c>
      <c r="F253" s="615">
        <f>IF(SUM($D$24:$D$26)=0,0,D253/SUM($D$24:D$26)*100)</f>
        <v>0</v>
      </c>
      <c r="G253" s="598">
        <f t="shared" si="13"/>
        <v>0</v>
      </c>
    </row>
    <row r="254" spans="2:7" x14ac:dyDescent="0.2">
      <c r="B254" s="613"/>
      <c r="C254" s="617" t="s">
        <v>534</v>
      </c>
      <c r="D254" s="597">
        <v>0</v>
      </c>
      <c r="E254" s="615">
        <f t="shared" si="12"/>
        <v>0</v>
      </c>
      <c r="F254" s="615">
        <f>IF(SUM($D$24:$D$26)=0,0,D254/SUM($D$24:D$26)*100)</f>
        <v>0</v>
      </c>
      <c r="G254" s="598">
        <f t="shared" si="13"/>
        <v>0</v>
      </c>
    </row>
    <row r="255" spans="2:7" x14ac:dyDescent="0.2">
      <c r="B255" s="613"/>
      <c r="C255" s="617" t="s">
        <v>535</v>
      </c>
      <c r="D255" s="597">
        <v>10.491728</v>
      </c>
      <c r="E255" s="615">
        <f t="shared" si="12"/>
        <v>8.0968219173223428</v>
      </c>
      <c r="F255" s="615">
        <f>IF(SUM($D$24:$D$26)=0,0,D255/SUM($D$24:D$26)*100)</f>
        <v>10.770774091641769</v>
      </c>
      <c r="G255" s="598">
        <f t="shared" si="13"/>
        <v>12.751583524721429</v>
      </c>
    </row>
    <row r="256" spans="2:7" x14ac:dyDescent="0.2">
      <c r="B256" s="613"/>
      <c r="C256" s="617" t="s">
        <v>536</v>
      </c>
      <c r="D256" s="597">
        <v>0</v>
      </c>
      <c r="E256" s="615">
        <f t="shared" si="12"/>
        <v>0</v>
      </c>
      <c r="F256" s="615">
        <f>IF(SUM($D$24:$D$26)=0,0,D256/SUM($D$24:D$26)*100)</f>
        <v>0</v>
      </c>
      <c r="G256" s="598">
        <f t="shared" si="13"/>
        <v>0</v>
      </c>
    </row>
    <row r="257" spans="2:12" x14ac:dyDescent="0.2">
      <c r="B257" s="613"/>
      <c r="C257" s="617" t="s">
        <v>537</v>
      </c>
      <c r="D257" s="597">
        <v>17.312214000000001</v>
      </c>
      <c r="E257" s="615">
        <f t="shared" si="12"/>
        <v>13.36042201557024</v>
      </c>
      <c r="F257" s="615">
        <f>IF(SUM($D$24:$D$26)=0,0,D257/SUM($D$24:D$26)*100)</f>
        <v>17.772662998903318</v>
      </c>
      <c r="G257" s="598">
        <f t="shared" si="13"/>
        <v>21.041161457755262</v>
      </c>
    </row>
    <row r="258" spans="2:12" x14ac:dyDescent="0.2">
      <c r="B258" s="613"/>
      <c r="C258" s="617" t="s">
        <v>538</v>
      </c>
      <c r="D258" s="597">
        <v>0</v>
      </c>
      <c r="E258" s="615">
        <f t="shared" si="12"/>
        <v>0</v>
      </c>
      <c r="F258" s="615">
        <f>IF(SUM($D$24:$D$26)=0,0,D258/SUM($D$24:D$26)*100)</f>
        <v>0</v>
      </c>
      <c r="G258" s="598">
        <f t="shared" si="13"/>
        <v>0</v>
      </c>
    </row>
    <row r="259" spans="2:12" x14ac:dyDescent="0.2">
      <c r="B259" s="613"/>
      <c r="C259" s="617" t="s">
        <v>539</v>
      </c>
      <c r="D259" s="597">
        <v>1</v>
      </c>
      <c r="E259" s="615">
        <f t="shared" si="12"/>
        <v>0.7717338761853475</v>
      </c>
      <c r="F259" s="615">
        <f>IF(SUM($D$24:$D$26)=0,0,D259/SUM($D$24:D$26)*100)</f>
        <v>1.0265967714414412</v>
      </c>
      <c r="G259" s="598">
        <f t="shared" si="13"/>
        <v>1.2153940251521418</v>
      </c>
    </row>
    <row r="260" spans="2:12" x14ac:dyDescent="0.2">
      <c r="B260" s="613"/>
      <c r="C260" s="617" t="s">
        <v>540</v>
      </c>
      <c r="D260" s="597">
        <v>1</v>
      </c>
      <c r="E260" s="615">
        <f t="shared" si="12"/>
        <v>0.7717338761853475</v>
      </c>
      <c r="F260" s="615">
        <f>IF(SUM($D$24:$D$26)=0,0,D260/SUM($D$24:D$26)*100)</f>
        <v>1.0265967714414412</v>
      </c>
      <c r="G260" s="598">
        <f t="shared" si="13"/>
        <v>1.2153940251521418</v>
      </c>
    </row>
    <row r="261" spans="2:12" x14ac:dyDescent="0.2">
      <c r="B261" s="613"/>
      <c r="C261" s="617" t="s">
        <v>541</v>
      </c>
      <c r="D261" s="597">
        <v>5.8738289999999997</v>
      </c>
      <c r="E261" s="615">
        <f t="shared" si="12"/>
        <v>4.5330328222199032</v>
      </c>
      <c r="F261" s="615">
        <f>IF(SUM($D$24:$D$26)=0,0,D261/SUM($D$24:D$26)*100)</f>
        <v>6.0300538873991085</v>
      </c>
      <c r="G261" s="598">
        <f t="shared" si="13"/>
        <v>7.1390166713653791</v>
      </c>
      <c r="H261" s="623"/>
      <c r="I261" s="623"/>
      <c r="J261" s="623"/>
      <c r="K261" s="623"/>
      <c r="L261" s="623"/>
    </row>
    <row r="262" spans="2:12" x14ac:dyDescent="0.2">
      <c r="B262" s="613"/>
      <c r="C262" s="617" t="s">
        <v>542</v>
      </c>
      <c r="D262" s="597">
        <v>0</v>
      </c>
      <c r="E262" s="615">
        <f t="shared" si="12"/>
        <v>0</v>
      </c>
      <c r="F262" s="615">
        <f>IF(SUM($D$24:$D$26)=0,0,D262/SUM($D$24:D$26)*100)</f>
        <v>0</v>
      </c>
      <c r="G262" s="598">
        <f t="shared" si="13"/>
        <v>0</v>
      </c>
      <c r="H262" s="623"/>
      <c r="I262" s="623"/>
      <c r="J262" s="623"/>
      <c r="K262" s="623"/>
      <c r="L262" s="623"/>
    </row>
    <row r="263" spans="2:12" x14ac:dyDescent="0.2">
      <c r="B263" s="613"/>
      <c r="C263" s="617" t="s">
        <v>543</v>
      </c>
      <c r="D263" s="597">
        <v>0</v>
      </c>
      <c r="E263" s="615">
        <f t="shared" si="12"/>
        <v>0</v>
      </c>
      <c r="F263" s="615">
        <f>IF(SUM($D$24:$D$26)=0,0,D263/SUM($D$24:D$26)*100)</f>
        <v>0</v>
      </c>
      <c r="G263" s="598">
        <f t="shared" si="13"/>
        <v>0</v>
      </c>
      <c r="H263" s="623"/>
      <c r="I263" s="623"/>
      <c r="J263" s="623"/>
      <c r="K263" s="623"/>
      <c r="L263" s="623"/>
    </row>
    <row r="264" spans="2:12" x14ac:dyDescent="0.2">
      <c r="B264" s="613"/>
      <c r="C264" s="617" t="s">
        <v>544</v>
      </c>
      <c r="D264" s="597">
        <v>0</v>
      </c>
      <c r="E264" s="615">
        <f t="shared" si="12"/>
        <v>0</v>
      </c>
      <c r="F264" s="615">
        <f>IF(SUM($D$24:$D$26)=0,0,D264/SUM($D$24:D$26)*100)</f>
        <v>0</v>
      </c>
      <c r="G264" s="598">
        <f t="shared" si="13"/>
        <v>0</v>
      </c>
      <c r="H264" s="623"/>
      <c r="I264" s="623"/>
      <c r="J264" s="623"/>
      <c r="K264" s="623"/>
      <c r="L264" s="623"/>
    </row>
    <row r="265" spans="2:12" x14ac:dyDescent="0.2">
      <c r="B265" s="613"/>
      <c r="C265" s="617" t="s">
        <v>545</v>
      </c>
      <c r="D265" s="597">
        <v>0</v>
      </c>
      <c r="E265" s="615">
        <f t="shared" si="12"/>
        <v>0</v>
      </c>
      <c r="F265" s="615">
        <f>IF(SUM($D$24:$D$26)=0,0,D265/SUM($D$24:D$26)*100)</f>
        <v>0</v>
      </c>
      <c r="G265" s="598">
        <f t="shared" si="13"/>
        <v>0</v>
      </c>
      <c r="H265" s="623"/>
      <c r="I265" s="623"/>
      <c r="J265" s="623"/>
      <c r="K265" s="623"/>
      <c r="L265" s="623"/>
    </row>
    <row r="266" spans="2:12" x14ac:dyDescent="0.2">
      <c r="B266" s="613"/>
      <c r="C266" s="617" t="s">
        <v>546</v>
      </c>
      <c r="D266" s="597">
        <v>20.292916999999999</v>
      </c>
      <c r="E266" s="615">
        <f t="shared" si="12"/>
        <v>15.660731495517533</v>
      </c>
      <c r="F266" s="615">
        <f>IF(SUM($D$24:$D$26)=0,0,D266/SUM($D$24:D$26)*100)</f>
        <v>20.832643075329134</v>
      </c>
      <c r="G266" s="598">
        <f t="shared" si="13"/>
        <v>24.663890074708323</v>
      </c>
      <c r="H266" s="623"/>
      <c r="I266" s="623"/>
      <c r="J266" s="623"/>
      <c r="K266" s="623"/>
      <c r="L266" s="623"/>
    </row>
    <row r="267" spans="2:12" x14ac:dyDescent="0.2">
      <c r="B267" s="613"/>
      <c r="C267" s="617" t="s">
        <v>547</v>
      </c>
      <c r="D267" s="597">
        <v>23.617941999999999</v>
      </c>
      <c r="E267" s="615">
        <f t="shared" si="12"/>
        <v>18.226765927180718</v>
      </c>
      <c r="F267" s="615">
        <f>IF(SUM($D$24:$D$26)=0,0,D267/SUM($D$24:D$26)*100)</f>
        <v>24.246103005291214</v>
      </c>
      <c r="G267" s="598">
        <f t="shared" si="13"/>
        <v>28.705105593189824</v>
      </c>
      <c r="H267" s="623"/>
      <c r="I267" s="623"/>
      <c r="J267" s="623"/>
      <c r="K267" s="623"/>
      <c r="L267" s="623"/>
    </row>
    <row r="268" spans="2:12" x14ac:dyDescent="0.2">
      <c r="B268" s="613"/>
      <c r="C268" s="617" t="s">
        <v>548</v>
      </c>
      <c r="D268" s="597">
        <v>0</v>
      </c>
      <c r="E268" s="615">
        <f t="shared" si="12"/>
        <v>0</v>
      </c>
      <c r="F268" s="615">
        <f>IF(SUM($D$24:$D$26)=0,0,D268/SUM($D$24:D$26)*100)</f>
        <v>0</v>
      </c>
      <c r="G268" s="598">
        <f t="shared" si="13"/>
        <v>0</v>
      </c>
      <c r="H268" s="623"/>
      <c r="I268" s="623"/>
      <c r="J268" s="623"/>
      <c r="K268" s="623"/>
      <c r="L268" s="623"/>
    </row>
    <row r="269" spans="2:12" x14ac:dyDescent="0.2">
      <c r="B269" s="613"/>
      <c r="C269" s="617" t="s">
        <v>549</v>
      </c>
      <c r="D269" s="597">
        <v>0</v>
      </c>
      <c r="E269" s="615">
        <f t="shared" si="12"/>
        <v>0</v>
      </c>
      <c r="F269" s="615">
        <f>IF(SUM($D$24:$D$26)=0,0,D269/SUM($D$24:D$26)*100)</f>
        <v>0</v>
      </c>
      <c r="G269" s="598">
        <f t="shared" si="13"/>
        <v>0</v>
      </c>
      <c r="H269" s="623"/>
      <c r="I269" s="623"/>
      <c r="J269" s="623"/>
      <c r="K269" s="623"/>
      <c r="L269" s="623"/>
    </row>
    <row r="270" spans="2:12" x14ac:dyDescent="0.2">
      <c r="B270" s="618"/>
      <c r="C270" s="619" t="s">
        <v>550</v>
      </c>
      <c r="D270" s="620">
        <v>0</v>
      </c>
      <c r="E270" s="621">
        <f t="shared" si="12"/>
        <v>0</v>
      </c>
      <c r="F270" s="621">
        <f>IF(SUM($D$24:$D$26)=0,0,D270/SUM($D$24:D$26)*100)</f>
        <v>0</v>
      </c>
      <c r="G270" s="601">
        <f t="shared" si="13"/>
        <v>0</v>
      </c>
      <c r="H270" s="623"/>
      <c r="I270" s="623"/>
      <c r="J270" s="623"/>
      <c r="K270" s="623"/>
      <c r="L270" s="623"/>
    </row>
    <row r="271" spans="2:12" x14ac:dyDescent="0.2">
      <c r="D271" s="604"/>
      <c r="E271" s="605"/>
      <c r="F271" s="605"/>
      <c r="G271" s="605"/>
      <c r="H271" s="623"/>
      <c r="I271" s="623"/>
      <c r="J271" s="623"/>
      <c r="K271" s="623"/>
      <c r="L271" s="623"/>
    </row>
    <row r="272" spans="2:12" x14ac:dyDescent="0.2">
      <c r="B272" s="610" t="s">
        <v>506</v>
      </c>
      <c r="C272" s="611" t="s">
        <v>520</v>
      </c>
      <c r="D272" s="595">
        <v>0</v>
      </c>
      <c r="E272" s="612">
        <f>IF($C$7=0,0,D272/$C$7*100)</f>
        <v>0</v>
      </c>
      <c r="F272" s="612">
        <f>IF(SUM($D$29:$D$31)=0,0,D272/SUM($D$29:D$31)*100)</f>
        <v>0</v>
      </c>
      <c r="G272" s="596">
        <f>IF($D$30=0,0,D272/$D$30*100)</f>
        <v>0</v>
      </c>
      <c r="H272" s="623"/>
      <c r="I272" s="623"/>
      <c r="J272" s="623"/>
      <c r="K272" s="623"/>
      <c r="L272" s="623"/>
    </row>
    <row r="273" spans="2:12" x14ac:dyDescent="0.2">
      <c r="B273" s="613"/>
      <c r="C273" s="614" t="s">
        <v>761</v>
      </c>
      <c r="D273" s="597">
        <v>0</v>
      </c>
      <c r="E273" s="615">
        <f t="shared" ref="E273:E303" si="14">IF($C$7=0,0,D273/$C$7*100)</f>
        <v>0</v>
      </c>
      <c r="F273" s="615">
        <f>IF(SUM($D$29:$D$31)=0,0,D273/SUM($D$29:D$31)*100)</f>
        <v>0</v>
      </c>
      <c r="G273" s="598">
        <f t="shared" ref="G273:G303" si="15">IF($D$30=0,0,D273/$D$30*100)</f>
        <v>0</v>
      </c>
      <c r="H273" s="623"/>
      <c r="I273" s="623"/>
      <c r="J273" s="623"/>
      <c r="K273" s="623"/>
      <c r="L273" s="623"/>
    </row>
    <row r="274" spans="2:12" x14ac:dyDescent="0.2">
      <c r="B274" s="613"/>
      <c r="C274" s="616" t="s">
        <v>521</v>
      </c>
      <c r="D274" s="597">
        <v>0</v>
      </c>
      <c r="E274" s="615">
        <f t="shared" si="14"/>
        <v>0</v>
      </c>
      <c r="F274" s="615">
        <f>IF(SUM($D$29:$D$31)=0,0,D274/SUM($D$29:D$31)*100)</f>
        <v>0</v>
      </c>
      <c r="G274" s="598">
        <f t="shared" si="15"/>
        <v>0</v>
      </c>
      <c r="H274" s="623"/>
      <c r="I274" s="623"/>
      <c r="J274" s="623"/>
      <c r="K274" s="623"/>
      <c r="L274" s="623"/>
    </row>
    <row r="275" spans="2:12" x14ac:dyDescent="0.2">
      <c r="B275" s="613"/>
      <c r="C275" s="616" t="s">
        <v>522</v>
      </c>
      <c r="D275" s="597">
        <v>1</v>
      </c>
      <c r="E275" s="615">
        <f t="shared" si="14"/>
        <v>0.16236744332075259</v>
      </c>
      <c r="F275" s="615">
        <f>IF(SUM($D$29:$D$31)=0,0,D275/SUM($D$29:D$31)*100)</f>
        <v>0.23250612412993246</v>
      </c>
      <c r="G275" s="598">
        <f t="shared" si="15"/>
        <v>0.35498186321339736</v>
      </c>
      <c r="H275" s="623"/>
      <c r="I275" s="623"/>
      <c r="J275" s="623"/>
      <c r="K275" s="623"/>
      <c r="L275" s="623"/>
    </row>
    <row r="276" spans="2:12" x14ac:dyDescent="0.2">
      <c r="B276" s="613"/>
      <c r="C276" s="616" t="s">
        <v>523</v>
      </c>
      <c r="D276" s="597">
        <v>82.287609000000003</v>
      </c>
      <c r="E276" s="615">
        <f t="shared" si="14"/>
        <v>13.36082869030775</v>
      </c>
      <c r="F276" s="615">
        <f>IF(SUM($D$29:$D$31)=0,0,D276/SUM($D$29:D$31)*100)</f>
        <v>19.132373032509346</v>
      </c>
      <c r="G276" s="598">
        <f t="shared" si="15"/>
        <v>29.210608762195527</v>
      </c>
      <c r="H276" s="623"/>
      <c r="I276" s="623"/>
      <c r="J276" s="623"/>
      <c r="K276" s="623"/>
      <c r="L276" s="623"/>
    </row>
    <row r="277" spans="2:12" x14ac:dyDescent="0.2">
      <c r="B277" s="613"/>
      <c r="C277" s="616" t="s">
        <v>524</v>
      </c>
      <c r="D277" s="597">
        <v>0</v>
      </c>
      <c r="E277" s="615">
        <f t="shared" si="14"/>
        <v>0</v>
      </c>
      <c r="F277" s="615">
        <f>IF(SUM($D$29:$D$31)=0,0,D277/SUM($D$29:D$31)*100)</f>
        <v>0</v>
      </c>
      <c r="G277" s="598">
        <f t="shared" si="15"/>
        <v>0</v>
      </c>
      <c r="H277" s="623"/>
      <c r="I277" s="623"/>
      <c r="J277" s="623"/>
      <c r="K277" s="623"/>
      <c r="L277" s="623"/>
    </row>
    <row r="278" spans="2:12" x14ac:dyDescent="0.2">
      <c r="B278" s="613"/>
      <c r="C278" s="616" t="s">
        <v>525</v>
      </c>
      <c r="D278" s="597">
        <v>0</v>
      </c>
      <c r="E278" s="615">
        <f t="shared" si="14"/>
        <v>0</v>
      </c>
      <c r="F278" s="615">
        <f>IF(SUM($D$29:$D$31)=0,0,D278/SUM($D$29:D$31)*100)</f>
        <v>0</v>
      </c>
      <c r="G278" s="598">
        <f t="shared" si="15"/>
        <v>0</v>
      </c>
      <c r="H278" s="623"/>
      <c r="I278" s="623"/>
      <c r="J278" s="623"/>
      <c r="K278" s="623"/>
      <c r="L278" s="623"/>
    </row>
    <row r="279" spans="2:12" x14ac:dyDescent="0.2">
      <c r="B279" s="613"/>
      <c r="C279" s="616" t="s">
        <v>526</v>
      </c>
      <c r="D279" s="597">
        <v>0</v>
      </c>
      <c r="E279" s="615">
        <f t="shared" si="14"/>
        <v>0</v>
      </c>
      <c r="F279" s="615">
        <f>IF(SUM($D$29:$D$31)=0,0,D279/SUM($D$29:D$31)*100)</f>
        <v>0</v>
      </c>
      <c r="G279" s="598">
        <f t="shared" si="15"/>
        <v>0</v>
      </c>
      <c r="H279" s="623"/>
      <c r="I279" s="623"/>
      <c r="J279" s="623"/>
      <c r="K279" s="623"/>
      <c r="L279" s="623"/>
    </row>
    <row r="280" spans="2:12" x14ac:dyDescent="0.2">
      <c r="B280" s="613"/>
      <c r="C280" s="616" t="s">
        <v>527</v>
      </c>
      <c r="D280" s="597">
        <v>11.065480000000001</v>
      </c>
      <c r="E280" s="615">
        <f t="shared" si="14"/>
        <v>1.7966736967169212</v>
      </c>
      <c r="F280" s="615">
        <f>IF(SUM($D$29:$D$31)=0,0,D280/SUM($D$29:D$31)*100)</f>
        <v>2.5727918664372851</v>
      </c>
      <c r="G280" s="598">
        <f t="shared" si="15"/>
        <v>3.9280447077505847</v>
      </c>
      <c r="H280" s="623"/>
      <c r="I280" s="623"/>
      <c r="J280" s="623"/>
      <c r="K280" s="623"/>
      <c r="L280" s="623"/>
    </row>
    <row r="281" spans="2:12" x14ac:dyDescent="0.2">
      <c r="B281" s="613"/>
      <c r="C281" s="616" t="s">
        <v>528</v>
      </c>
      <c r="D281" s="597">
        <v>33.680461000000001</v>
      </c>
      <c r="E281" s="615">
        <f t="shared" si="14"/>
        <v>5.4686103424343182</v>
      </c>
      <c r="F281" s="615">
        <f>IF(SUM($D$29:$D$31)=0,0,D281/SUM($D$29:D$31)*100)</f>
        <v>7.8309134460193484</v>
      </c>
      <c r="G281" s="598">
        <f t="shared" si="15"/>
        <v>11.955952799666166</v>
      </c>
      <c r="H281" s="623"/>
      <c r="I281" s="623"/>
      <c r="J281" s="623"/>
      <c r="K281" s="623"/>
      <c r="L281" s="623"/>
    </row>
    <row r="282" spans="2:12" x14ac:dyDescent="0.2">
      <c r="B282" s="613"/>
      <c r="C282" s="616" t="s">
        <v>529</v>
      </c>
      <c r="D282" s="597">
        <v>4.459708</v>
      </c>
      <c r="E282" s="615">
        <f t="shared" si="14"/>
        <v>0.72411138591710689</v>
      </c>
      <c r="F282" s="615">
        <f>IF(SUM($D$29:$D$31)=0,0,D282/SUM($D$29:D$31)*100)</f>
        <v>1.0369094218312527</v>
      </c>
      <c r="G282" s="598">
        <f t="shared" si="15"/>
        <v>1.583115455227694</v>
      </c>
      <c r="H282" s="623"/>
      <c r="I282" s="623"/>
      <c r="J282" s="623"/>
      <c r="K282" s="623"/>
      <c r="L282" s="623"/>
    </row>
    <row r="283" spans="2:12" x14ac:dyDescent="0.2">
      <c r="B283" s="613"/>
      <c r="C283" s="616" t="s">
        <v>530</v>
      </c>
      <c r="D283" s="597">
        <v>0</v>
      </c>
      <c r="E283" s="615">
        <f t="shared" si="14"/>
        <v>0</v>
      </c>
      <c r="F283" s="615">
        <f>IF(SUM($D$29:$D$31)=0,0,D283/SUM($D$29:D$31)*100)</f>
        <v>0</v>
      </c>
      <c r="G283" s="598">
        <f t="shared" si="15"/>
        <v>0</v>
      </c>
      <c r="H283" s="623"/>
      <c r="I283" s="623"/>
      <c r="J283" s="623"/>
      <c r="K283" s="623"/>
      <c r="L283" s="623"/>
    </row>
    <row r="284" spans="2:12" x14ac:dyDescent="0.2">
      <c r="B284" s="613"/>
      <c r="C284" s="617" t="s">
        <v>531</v>
      </c>
      <c r="D284" s="597">
        <v>0</v>
      </c>
      <c r="E284" s="615">
        <f t="shared" si="14"/>
        <v>0</v>
      </c>
      <c r="F284" s="615">
        <f>IF(SUM($D$29:$D$31)=0,0,D284/SUM($D$29:D$31)*100)</f>
        <v>0</v>
      </c>
      <c r="G284" s="598">
        <f t="shared" si="15"/>
        <v>0</v>
      </c>
      <c r="H284" s="623"/>
      <c r="I284" s="623"/>
      <c r="J284" s="623"/>
      <c r="K284" s="623"/>
      <c r="L284" s="623"/>
    </row>
    <row r="285" spans="2:12" x14ac:dyDescent="0.2">
      <c r="B285" s="613"/>
      <c r="C285" s="617" t="s">
        <v>532</v>
      </c>
      <c r="D285" s="597">
        <v>0</v>
      </c>
      <c r="E285" s="615">
        <f t="shared" si="14"/>
        <v>0</v>
      </c>
      <c r="F285" s="615">
        <f>IF(SUM($D$29:$D$31)=0,0,D285/SUM($D$29:D$31)*100)</f>
        <v>0</v>
      </c>
      <c r="G285" s="598">
        <f t="shared" si="15"/>
        <v>0</v>
      </c>
      <c r="H285" s="623"/>
      <c r="I285" s="623"/>
      <c r="J285" s="623"/>
      <c r="K285" s="623"/>
      <c r="L285" s="623"/>
    </row>
    <row r="286" spans="2:12" x14ac:dyDescent="0.2">
      <c r="B286" s="613"/>
      <c r="C286" s="617" t="s">
        <v>533</v>
      </c>
      <c r="D286" s="597">
        <v>0</v>
      </c>
      <c r="E286" s="615">
        <f t="shared" si="14"/>
        <v>0</v>
      </c>
      <c r="F286" s="615">
        <f>IF(SUM($D$29:$D$31)=0,0,D286/SUM($D$29:D$31)*100)</f>
        <v>0</v>
      </c>
      <c r="G286" s="598">
        <f t="shared" si="15"/>
        <v>0</v>
      </c>
      <c r="H286" s="623"/>
      <c r="I286" s="623"/>
      <c r="J286" s="623"/>
      <c r="K286" s="623"/>
      <c r="L286" s="623"/>
    </row>
    <row r="287" spans="2:12" x14ac:dyDescent="0.2">
      <c r="B287" s="613"/>
      <c r="C287" s="617" t="s">
        <v>534</v>
      </c>
      <c r="D287" s="597">
        <v>0</v>
      </c>
      <c r="E287" s="615">
        <f t="shared" si="14"/>
        <v>0</v>
      </c>
      <c r="F287" s="615">
        <f>IF(SUM($D$29:$D$31)=0,0,D287/SUM($D$29:D$31)*100)</f>
        <v>0</v>
      </c>
      <c r="G287" s="598">
        <f t="shared" si="15"/>
        <v>0</v>
      </c>
      <c r="H287" s="623"/>
      <c r="I287" s="623"/>
      <c r="J287" s="623"/>
      <c r="K287" s="623"/>
      <c r="L287" s="623"/>
    </row>
    <row r="288" spans="2:12" x14ac:dyDescent="0.2">
      <c r="B288" s="613"/>
      <c r="C288" s="617" t="s">
        <v>535</v>
      </c>
      <c r="D288" s="597">
        <v>188.97304399999999</v>
      </c>
      <c r="E288" s="615">
        <f t="shared" si="14"/>
        <v>30.683070010820085</v>
      </c>
      <c r="F288" s="615">
        <f>IF(SUM($D$29:$D$31)=0,0,D288/SUM($D$29:D$31)*100)</f>
        <v>43.937390025475182</v>
      </c>
      <c r="G288" s="598">
        <f t="shared" si="15"/>
        <v>67.082003256227324</v>
      </c>
      <c r="H288" s="623"/>
      <c r="I288" s="623"/>
      <c r="J288" s="623"/>
      <c r="K288" s="623"/>
      <c r="L288" s="623"/>
    </row>
    <row r="289" spans="2:12" x14ac:dyDescent="0.2">
      <c r="B289" s="613"/>
      <c r="C289" s="617" t="s">
        <v>536</v>
      </c>
      <c r="D289" s="597">
        <v>0</v>
      </c>
      <c r="E289" s="615">
        <f t="shared" si="14"/>
        <v>0</v>
      </c>
      <c r="F289" s="615">
        <f>IF(SUM($D$29:$D$31)=0,0,D289/SUM($D$29:D$31)*100)</f>
        <v>0</v>
      </c>
      <c r="G289" s="598">
        <f t="shared" si="15"/>
        <v>0</v>
      </c>
      <c r="H289" s="623"/>
      <c r="I289" s="623"/>
      <c r="J289" s="623"/>
      <c r="K289" s="623"/>
      <c r="L289" s="623"/>
    </row>
    <row r="290" spans="2:12" x14ac:dyDescent="0.2">
      <c r="B290" s="613"/>
      <c r="C290" s="617" t="s">
        <v>537</v>
      </c>
      <c r="D290" s="597">
        <v>0</v>
      </c>
      <c r="E290" s="615">
        <f t="shared" si="14"/>
        <v>0</v>
      </c>
      <c r="F290" s="615">
        <f>IF(SUM($D$29:$D$31)=0,0,D290/SUM($D$29:D$31)*100)</f>
        <v>0</v>
      </c>
      <c r="G290" s="598">
        <f t="shared" si="15"/>
        <v>0</v>
      </c>
      <c r="H290" s="623"/>
      <c r="I290" s="623"/>
      <c r="J290" s="623"/>
      <c r="K290" s="623"/>
      <c r="L290" s="623"/>
    </row>
    <row r="291" spans="2:12" x14ac:dyDescent="0.2">
      <c r="B291" s="613"/>
      <c r="C291" s="617" t="s">
        <v>538</v>
      </c>
      <c r="D291" s="597">
        <v>0</v>
      </c>
      <c r="E291" s="615">
        <f t="shared" si="14"/>
        <v>0</v>
      </c>
      <c r="F291" s="615">
        <f>IF(SUM($D$29:$D$31)=0,0,D291/SUM($D$29:D$31)*100)</f>
        <v>0</v>
      </c>
      <c r="G291" s="598">
        <f t="shared" si="15"/>
        <v>0</v>
      </c>
      <c r="H291" s="623"/>
      <c r="I291" s="623"/>
      <c r="J291" s="623"/>
      <c r="K291" s="623"/>
      <c r="L291" s="623"/>
    </row>
    <row r="292" spans="2:12" x14ac:dyDescent="0.2">
      <c r="B292" s="613"/>
      <c r="C292" s="617" t="s">
        <v>539</v>
      </c>
      <c r="D292" s="597">
        <v>0</v>
      </c>
      <c r="E292" s="615">
        <f t="shared" si="14"/>
        <v>0</v>
      </c>
      <c r="F292" s="615">
        <f>IF(SUM($D$29:$D$31)=0,0,D292/SUM($D$29:D$31)*100)</f>
        <v>0</v>
      </c>
      <c r="G292" s="598">
        <f t="shared" si="15"/>
        <v>0</v>
      </c>
      <c r="H292" s="623"/>
      <c r="I292" s="623"/>
      <c r="J292" s="623"/>
      <c r="K292" s="623"/>
      <c r="L292" s="623"/>
    </row>
    <row r="293" spans="2:12" x14ac:dyDescent="0.2">
      <c r="B293" s="613"/>
      <c r="C293" s="617" t="s">
        <v>540</v>
      </c>
      <c r="D293" s="597">
        <v>0</v>
      </c>
      <c r="E293" s="615">
        <f t="shared" si="14"/>
        <v>0</v>
      </c>
      <c r="F293" s="615">
        <f>IF(SUM($D$29:$D$31)=0,0,D293/SUM($D$29:D$31)*100)</f>
        <v>0</v>
      </c>
      <c r="G293" s="598">
        <f t="shared" si="15"/>
        <v>0</v>
      </c>
      <c r="H293" s="623"/>
      <c r="I293" s="623"/>
      <c r="J293" s="623"/>
      <c r="K293" s="623"/>
      <c r="L293" s="623"/>
    </row>
    <row r="294" spans="2:12" x14ac:dyDescent="0.2">
      <c r="B294" s="613"/>
      <c r="C294" s="617" t="s">
        <v>541</v>
      </c>
      <c r="D294" s="597">
        <v>2.6190470000000001</v>
      </c>
      <c r="E294" s="615">
        <f t="shared" si="14"/>
        <v>0.42524796532688713</v>
      </c>
      <c r="F294" s="615">
        <f>IF(SUM($D$29:$D$31)=0,0,D294/SUM($D$29:D$31)*100)</f>
        <v>0.60894446688412718</v>
      </c>
      <c r="G294" s="598">
        <f t="shared" si="15"/>
        <v>0.92971418390345884</v>
      </c>
      <c r="H294" s="623"/>
      <c r="I294" s="623"/>
      <c r="J294" s="623"/>
      <c r="K294" s="623"/>
      <c r="L294" s="623"/>
    </row>
    <row r="295" spans="2:12" x14ac:dyDescent="0.2">
      <c r="B295" s="613"/>
      <c r="C295" s="617" t="s">
        <v>542</v>
      </c>
      <c r="D295" s="597">
        <v>0</v>
      </c>
      <c r="E295" s="615">
        <f t="shared" si="14"/>
        <v>0</v>
      </c>
      <c r="F295" s="615">
        <f>IF(SUM($D$29:$D$31)=0,0,D295/SUM($D$29:D$31)*100)</f>
        <v>0</v>
      </c>
      <c r="G295" s="598">
        <f t="shared" si="15"/>
        <v>0</v>
      </c>
      <c r="H295" s="623"/>
      <c r="I295" s="623"/>
      <c r="J295" s="623"/>
      <c r="K295" s="623"/>
      <c r="L295" s="623"/>
    </row>
    <row r="296" spans="2:12" x14ac:dyDescent="0.2">
      <c r="B296" s="613"/>
      <c r="C296" s="617" t="s">
        <v>543</v>
      </c>
      <c r="D296" s="597">
        <v>0</v>
      </c>
      <c r="E296" s="615">
        <f t="shared" si="14"/>
        <v>0</v>
      </c>
      <c r="F296" s="615">
        <f>IF(SUM($D$29:$D$31)=0,0,D296/SUM($D$29:D$31)*100)</f>
        <v>0</v>
      </c>
      <c r="G296" s="598">
        <f t="shared" si="15"/>
        <v>0</v>
      </c>
      <c r="H296" s="623"/>
      <c r="I296" s="623"/>
      <c r="J296" s="623"/>
      <c r="K296" s="623"/>
      <c r="L296" s="623"/>
    </row>
    <row r="297" spans="2:12" x14ac:dyDescent="0.2">
      <c r="B297" s="613"/>
      <c r="C297" s="617" t="s">
        <v>544</v>
      </c>
      <c r="D297" s="597">
        <v>0</v>
      </c>
      <c r="E297" s="615">
        <f t="shared" si="14"/>
        <v>0</v>
      </c>
      <c r="F297" s="615">
        <f>IF(SUM($D$29:$D$31)=0,0,D297/SUM($D$29:D$31)*100)</f>
        <v>0</v>
      </c>
      <c r="G297" s="598">
        <f t="shared" si="15"/>
        <v>0</v>
      </c>
      <c r="H297" s="623"/>
      <c r="I297" s="623"/>
      <c r="J297" s="623"/>
      <c r="K297" s="623"/>
      <c r="L297" s="623"/>
    </row>
    <row r="298" spans="2:12" x14ac:dyDescent="0.2">
      <c r="B298" s="613"/>
      <c r="C298" s="617" t="s">
        <v>545</v>
      </c>
      <c r="D298" s="597">
        <v>0</v>
      </c>
      <c r="E298" s="615">
        <f t="shared" si="14"/>
        <v>0</v>
      </c>
      <c r="F298" s="615">
        <f>IF(SUM($D$29:$D$31)=0,0,D298/SUM($D$29:D$31)*100)</f>
        <v>0</v>
      </c>
      <c r="G298" s="598">
        <f t="shared" si="15"/>
        <v>0</v>
      </c>
      <c r="H298" s="623"/>
      <c r="I298" s="623"/>
      <c r="J298" s="623"/>
      <c r="K298" s="623"/>
      <c r="L298" s="623"/>
    </row>
    <row r="299" spans="2:12" x14ac:dyDescent="0.2">
      <c r="B299" s="613"/>
      <c r="C299" s="617" t="s">
        <v>546</v>
      </c>
      <c r="D299" s="597">
        <v>0</v>
      </c>
      <c r="E299" s="615">
        <f t="shared" si="14"/>
        <v>0</v>
      </c>
      <c r="F299" s="615">
        <f>IF(SUM($D$29:$D$31)=0,0,D299/SUM($D$29:D$31)*100)</f>
        <v>0</v>
      </c>
      <c r="G299" s="598">
        <f t="shared" si="15"/>
        <v>0</v>
      </c>
      <c r="H299" s="623"/>
      <c r="I299" s="623"/>
      <c r="J299" s="623"/>
      <c r="K299" s="623"/>
      <c r="L299" s="623"/>
    </row>
    <row r="300" spans="2:12" x14ac:dyDescent="0.2">
      <c r="B300" s="613"/>
      <c r="C300" s="617" t="s">
        <v>547</v>
      </c>
      <c r="D300" s="597">
        <v>0</v>
      </c>
      <c r="E300" s="615">
        <f t="shared" si="14"/>
        <v>0</v>
      </c>
      <c r="F300" s="615">
        <f>IF(SUM($D$29:$D$31)=0,0,D300/SUM($D$29:D$31)*100)</f>
        <v>0</v>
      </c>
      <c r="G300" s="598">
        <f t="shared" si="15"/>
        <v>0</v>
      </c>
      <c r="H300" s="623"/>
      <c r="I300" s="623"/>
      <c r="J300" s="623"/>
      <c r="K300" s="623"/>
      <c r="L300" s="623"/>
    </row>
    <row r="301" spans="2:12" x14ac:dyDescent="0.2">
      <c r="B301" s="613"/>
      <c r="C301" s="617" t="s">
        <v>548</v>
      </c>
      <c r="D301" s="597">
        <v>0</v>
      </c>
      <c r="E301" s="615">
        <f t="shared" si="14"/>
        <v>0</v>
      </c>
      <c r="F301" s="615">
        <f>IF(SUM($D$29:$D$31)=0,0,D301/SUM($D$29:D$31)*100)</f>
        <v>0</v>
      </c>
      <c r="G301" s="598">
        <f t="shared" si="15"/>
        <v>0</v>
      </c>
      <c r="H301" s="623"/>
      <c r="I301" s="623"/>
      <c r="J301" s="623"/>
      <c r="K301" s="623"/>
      <c r="L301" s="623"/>
    </row>
    <row r="302" spans="2:12" x14ac:dyDescent="0.2">
      <c r="B302" s="613"/>
      <c r="C302" s="617" t="s">
        <v>549</v>
      </c>
      <c r="D302" s="597">
        <v>0</v>
      </c>
      <c r="E302" s="615">
        <f t="shared" si="14"/>
        <v>0</v>
      </c>
      <c r="F302" s="615">
        <f>IF(SUM($D$29:$D$31)=0,0,D302/SUM($D$29:D$31)*100)</f>
        <v>0</v>
      </c>
      <c r="G302" s="598">
        <f t="shared" si="15"/>
        <v>0</v>
      </c>
      <c r="H302" s="623"/>
      <c r="I302" s="623"/>
      <c r="J302" s="623"/>
      <c r="K302" s="623"/>
      <c r="L302" s="623"/>
    </row>
    <row r="303" spans="2:12" x14ac:dyDescent="0.2">
      <c r="B303" s="618"/>
      <c r="C303" s="619" t="s">
        <v>550</v>
      </c>
      <c r="D303" s="620">
        <v>0</v>
      </c>
      <c r="E303" s="621">
        <f t="shared" si="14"/>
        <v>0</v>
      </c>
      <c r="F303" s="621">
        <f>IF(SUM($D$29:$D$31)=0,0,D303/SUM($D$29:D$31)*100)</f>
        <v>0</v>
      </c>
      <c r="G303" s="601">
        <f t="shared" si="15"/>
        <v>0</v>
      </c>
      <c r="H303" s="623"/>
      <c r="I303" s="623"/>
      <c r="J303" s="623"/>
      <c r="K303" s="623"/>
      <c r="L303" s="623"/>
    </row>
    <row r="304" spans="2:12" x14ac:dyDescent="0.2">
      <c r="D304" s="604"/>
      <c r="H304" s="623"/>
      <c r="I304" s="623"/>
      <c r="J304" s="623"/>
      <c r="K304" s="623"/>
      <c r="L304" s="623"/>
    </row>
    <row r="305" spans="2:12" x14ac:dyDescent="0.2">
      <c r="D305" s="604"/>
      <c r="H305" s="623"/>
      <c r="I305" s="623"/>
      <c r="J305" s="623"/>
      <c r="K305" s="623"/>
      <c r="L305" s="623"/>
    </row>
    <row r="306" spans="2:12" x14ac:dyDescent="0.2">
      <c r="D306" s="604"/>
      <c r="H306" s="623"/>
      <c r="I306" s="623"/>
      <c r="J306" s="623"/>
      <c r="K306" s="623"/>
      <c r="L306" s="623"/>
    </row>
    <row r="307" spans="2:12" x14ac:dyDescent="0.2">
      <c r="B307" s="590" t="s">
        <v>552</v>
      </c>
      <c r="D307" s="604"/>
      <c r="H307" s="623"/>
      <c r="I307" s="623"/>
      <c r="J307" s="623"/>
      <c r="K307" s="623"/>
      <c r="L307" s="623"/>
    </row>
    <row r="308" spans="2:12" x14ac:dyDescent="0.2">
      <c r="B308" s="590"/>
      <c r="D308" s="604"/>
      <c r="H308" s="623"/>
      <c r="I308" s="623"/>
      <c r="J308" s="623"/>
      <c r="K308" s="623"/>
      <c r="L308" s="623"/>
    </row>
    <row r="309" spans="2:12" ht="38.25" x14ac:dyDescent="0.2">
      <c r="B309" s="606"/>
      <c r="C309" s="607" t="s">
        <v>515</v>
      </c>
      <c r="D309" s="608" t="s">
        <v>516</v>
      </c>
      <c r="E309" s="608" t="s">
        <v>517</v>
      </c>
      <c r="F309" s="608" t="s">
        <v>518</v>
      </c>
      <c r="G309" s="609" t="s">
        <v>519</v>
      </c>
    </row>
    <row r="310" spans="2:12" x14ac:dyDescent="0.2">
      <c r="B310" s="610" t="s">
        <v>504</v>
      </c>
      <c r="C310" s="611" t="s">
        <v>520</v>
      </c>
      <c r="D310" s="595">
        <v>0</v>
      </c>
      <c r="E310" s="612">
        <f>IF($C$4=0,0,D310/$C$4*100)</f>
        <v>0</v>
      </c>
      <c r="F310" s="612">
        <f>IF(SUM($D$14:$D$16)=0,0,D310/SUM($D$14:D$16)*100)</f>
        <v>0</v>
      </c>
      <c r="G310" s="596">
        <f>IF($D$16=0,0,D310/$D$16*100)</f>
        <v>0</v>
      </c>
    </row>
    <row r="311" spans="2:12" x14ac:dyDescent="0.2">
      <c r="B311" s="613"/>
      <c r="C311" s="614" t="s">
        <v>761</v>
      </c>
      <c r="D311" s="597">
        <v>0</v>
      </c>
      <c r="E311" s="615">
        <f t="shared" ref="E311:E341" si="16">IF($C$4=0,0,D311/$C$4*100)</f>
        <v>0</v>
      </c>
      <c r="F311" s="615">
        <f>IF(SUM($D$14:$D$16)=0,0,D311/SUM($D$14:D$16)*100)</f>
        <v>0</v>
      </c>
      <c r="G311" s="598">
        <f>IF($D$16=0,0,D311/$D$16*100)</f>
        <v>0</v>
      </c>
    </row>
    <row r="312" spans="2:12" x14ac:dyDescent="0.2">
      <c r="B312" s="613"/>
      <c r="C312" s="616" t="s">
        <v>521</v>
      </c>
      <c r="D312" s="597">
        <v>1</v>
      </c>
      <c r="E312" s="615">
        <f t="shared" si="16"/>
        <v>0.11907918949245042</v>
      </c>
      <c r="F312" s="615">
        <f>IF(SUM($D$14:$D$16)=0,0,D312/SUM($D$14:D$16)*100)</f>
        <v>0.15624797268255441</v>
      </c>
      <c r="G312" s="598">
        <f t="shared" ref="G312:G341" si="17">IF($D$16=0,0,D312/$D$16*100)</f>
        <v>1.7778452884895328</v>
      </c>
    </row>
    <row r="313" spans="2:12" x14ac:dyDescent="0.2">
      <c r="B313" s="613"/>
      <c r="C313" s="616" t="s">
        <v>522</v>
      </c>
      <c r="D313" s="597">
        <v>2</v>
      </c>
      <c r="E313" s="615">
        <f t="shared" si="16"/>
        <v>0.23815837898490083</v>
      </c>
      <c r="F313" s="615">
        <f>IF(SUM($D$14:$D$16)=0,0,D313/SUM($D$14:D$16)*100)</f>
        <v>0.31249594536510883</v>
      </c>
      <c r="G313" s="598">
        <f t="shared" si="17"/>
        <v>3.5556905769790657</v>
      </c>
    </row>
    <row r="314" spans="2:12" x14ac:dyDescent="0.2">
      <c r="B314" s="613"/>
      <c r="C314" s="616" t="s">
        <v>523</v>
      </c>
      <c r="D314" s="597">
        <v>9.2296440000000004</v>
      </c>
      <c r="E314" s="615">
        <f t="shared" si="16"/>
        <v>1.0990585268238582</v>
      </c>
      <c r="F314" s="615">
        <f>IF(SUM($D$14:$D$16)=0,0,D314/SUM($D$14:D$16)*100)</f>
        <v>1.4421131635817024</v>
      </c>
      <c r="G314" s="598">
        <f t="shared" si="17"/>
        <v>16.408879099835687</v>
      </c>
    </row>
    <row r="315" spans="2:12" x14ac:dyDescent="0.2">
      <c r="B315" s="613"/>
      <c r="C315" s="616" t="s">
        <v>524</v>
      </c>
      <c r="D315" s="597">
        <v>2.0545330000000002</v>
      </c>
      <c r="E315" s="615">
        <f t="shared" si="16"/>
        <v>0.24465212442549267</v>
      </c>
      <c r="F315" s="615">
        <f>IF(SUM($D$14:$D$16)=0,0,D315/SUM($D$14:D$16)*100)</f>
        <v>0.32101661605940662</v>
      </c>
      <c r="G315" s="598">
        <f t="shared" si="17"/>
        <v>3.6526418140962655</v>
      </c>
    </row>
    <row r="316" spans="2:12" x14ac:dyDescent="0.2">
      <c r="B316" s="613"/>
      <c r="C316" s="616" t="s">
        <v>525</v>
      </c>
      <c r="D316" s="597">
        <v>23.189671000000001</v>
      </c>
      <c r="E316" s="615">
        <f t="shared" si="16"/>
        <v>2.7614072272765822</v>
      </c>
      <c r="F316" s="615">
        <f>IF(SUM($D$14:$D$16)=0,0,D316/SUM($D$14:D$16)*100)</f>
        <v>3.6233390809254242</v>
      </c>
      <c r="G316" s="598">
        <f t="shared" si="17"/>
        <v>41.227647328972353</v>
      </c>
    </row>
    <row r="317" spans="2:12" x14ac:dyDescent="0.2">
      <c r="B317" s="613"/>
      <c r="C317" s="616" t="s">
        <v>526</v>
      </c>
      <c r="D317" s="597">
        <v>0</v>
      </c>
      <c r="E317" s="615">
        <f t="shared" si="16"/>
        <v>0</v>
      </c>
      <c r="F317" s="615">
        <f>IF(SUM($D$14:$D$16)=0,0,D317/SUM($D$14:D$16)*100)</f>
        <v>0</v>
      </c>
      <c r="G317" s="598">
        <f t="shared" si="17"/>
        <v>0</v>
      </c>
    </row>
    <row r="318" spans="2:12" x14ac:dyDescent="0.2">
      <c r="B318" s="613"/>
      <c r="C318" s="616" t="s">
        <v>527</v>
      </c>
      <c r="D318" s="597">
        <v>2.0862129999999999</v>
      </c>
      <c r="E318" s="615">
        <f t="shared" si="16"/>
        <v>0.24842455314861345</v>
      </c>
      <c r="F318" s="615">
        <f>IF(SUM($D$14:$D$16)=0,0,D318/SUM($D$14:D$16)*100)</f>
        <v>0.32596655183398987</v>
      </c>
      <c r="G318" s="598">
        <f t="shared" si="17"/>
        <v>3.7089639528356129</v>
      </c>
    </row>
    <row r="319" spans="2:12" x14ac:dyDescent="0.2">
      <c r="B319" s="613"/>
      <c r="C319" s="616" t="s">
        <v>528</v>
      </c>
      <c r="D319" s="597">
        <v>4.7424169999999997</v>
      </c>
      <c r="E319" s="615">
        <f t="shared" si="16"/>
        <v>0.5647231725952182</v>
      </c>
      <c r="F319" s="615">
        <f>IF(SUM($D$14:$D$16)=0,0,D319/SUM($D$14:D$16)*100)</f>
        <v>0.7409930418652817</v>
      </c>
      <c r="G319" s="598">
        <f t="shared" si="17"/>
        <v>8.4312837195026642</v>
      </c>
    </row>
    <row r="320" spans="2:12" x14ac:dyDescent="0.2">
      <c r="B320" s="613"/>
      <c r="C320" s="616" t="s">
        <v>529</v>
      </c>
      <c r="D320" s="597">
        <v>1</v>
      </c>
      <c r="E320" s="615">
        <f t="shared" si="16"/>
        <v>0.11907918949245042</v>
      </c>
      <c r="F320" s="615">
        <f>IF(SUM($D$14:$D$16)=0,0,D320/SUM($D$14:D$16)*100)</f>
        <v>0.15624797268255441</v>
      </c>
      <c r="G320" s="598">
        <f t="shared" si="17"/>
        <v>1.7778452884895328</v>
      </c>
    </row>
    <row r="321" spans="2:7" x14ac:dyDescent="0.2">
      <c r="B321" s="613"/>
      <c r="C321" s="616" t="s">
        <v>530</v>
      </c>
      <c r="D321" s="597">
        <v>1</v>
      </c>
      <c r="E321" s="615">
        <f t="shared" si="16"/>
        <v>0.11907918949245042</v>
      </c>
      <c r="F321" s="615">
        <f>IF(SUM($D$14:$D$16)=0,0,D321/SUM($D$14:D$16)*100)</f>
        <v>0.15624797268255441</v>
      </c>
      <c r="G321" s="598">
        <f t="shared" si="17"/>
        <v>1.7778452884895328</v>
      </c>
    </row>
    <row r="322" spans="2:7" x14ac:dyDescent="0.2">
      <c r="B322" s="613"/>
      <c r="C322" s="617" t="s">
        <v>531</v>
      </c>
      <c r="D322" s="597">
        <v>4.6998920000000002</v>
      </c>
      <c r="E322" s="615">
        <f t="shared" si="16"/>
        <v>0.55965933006205171</v>
      </c>
      <c r="F322" s="615">
        <f>IF(SUM($D$14:$D$16)=0,0,D322/SUM($D$14:D$16)*100)</f>
        <v>0.73434859682695608</v>
      </c>
      <c r="G322" s="598">
        <f t="shared" si="17"/>
        <v>8.3556808486096461</v>
      </c>
    </row>
    <row r="323" spans="2:7" x14ac:dyDescent="0.2">
      <c r="B323" s="613"/>
      <c r="C323" s="617" t="s">
        <v>532</v>
      </c>
      <c r="D323" s="597">
        <v>0</v>
      </c>
      <c r="E323" s="615">
        <f t="shared" si="16"/>
        <v>0</v>
      </c>
      <c r="F323" s="615">
        <f>IF(SUM($D$14:$D$16)=0,0,D323/SUM($D$14:D$16)*100)</f>
        <v>0</v>
      </c>
      <c r="G323" s="598">
        <f t="shared" si="17"/>
        <v>0</v>
      </c>
    </row>
    <row r="324" spans="2:7" x14ac:dyDescent="0.2">
      <c r="B324" s="613"/>
      <c r="C324" s="617" t="s">
        <v>533</v>
      </c>
      <c r="D324" s="597">
        <v>0</v>
      </c>
      <c r="E324" s="615">
        <f t="shared" si="16"/>
        <v>0</v>
      </c>
      <c r="F324" s="615">
        <f>IF(SUM($D$14:$D$16)=0,0,D324/SUM($D$14:D$16)*100)</f>
        <v>0</v>
      </c>
      <c r="G324" s="598">
        <f t="shared" si="17"/>
        <v>0</v>
      </c>
    </row>
    <row r="325" spans="2:7" x14ac:dyDescent="0.2">
      <c r="B325" s="613"/>
      <c r="C325" s="617" t="s">
        <v>534</v>
      </c>
      <c r="D325" s="597">
        <v>0</v>
      </c>
      <c r="E325" s="615">
        <f t="shared" si="16"/>
        <v>0</v>
      </c>
      <c r="F325" s="615">
        <f>IF(SUM($D$14:$D$16)=0,0,D325/SUM($D$14:D$16)*100)</f>
        <v>0</v>
      </c>
      <c r="G325" s="598">
        <f t="shared" si="17"/>
        <v>0</v>
      </c>
    </row>
    <row r="326" spans="2:7" x14ac:dyDescent="0.2">
      <c r="B326" s="613"/>
      <c r="C326" s="617" t="s">
        <v>535</v>
      </c>
      <c r="D326" s="597">
        <v>32.762324</v>
      </c>
      <c r="E326" s="615">
        <f t="shared" si="16"/>
        <v>3.9013109878090564</v>
      </c>
      <c r="F326" s="615">
        <f>IF(SUM($D$14:$D$16)=0,0,D326/SUM($D$14:D$16)*100)</f>
        <v>5.119046705368997</v>
      </c>
      <c r="G326" s="598">
        <f t="shared" si="17"/>
        <v>58.246343363367536</v>
      </c>
    </row>
    <row r="327" spans="2:7" x14ac:dyDescent="0.2">
      <c r="B327" s="613"/>
      <c r="C327" s="617" t="s">
        <v>536</v>
      </c>
      <c r="D327" s="597">
        <v>1</v>
      </c>
      <c r="E327" s="615">
        <f t="shared" si="16"/>
        <v>0.11907918949245042</v>
      </c>
      <c r="F327" s="615">
        <f>IF(SUM($D$14:$D$16)=0,0,D327/SUM($D$14:D$16)*100)</f>
        <v>0.15624797268255441</v>
      </c>
      <c r="G327" s="598">
        <f t="shared" si="17"/>
        <v>1.7778452884895328</v>
      </c>
    </row>
    <row r="328" spans="2:7" x14ac:dyDescent="0.2">
      <c r="B328" s="613"/>
      <c r="C328" s="617" t="s">
        <v>537</v>
      </c>
      <c r="D328" s="597">
        <v>11.163854000000001</v>
      </c>
      <c r="E328" s="615">
        <f t="shared" si="16"/>
        <v>1.3293826859320508</v>
      </c>
      <c r="F328" s="615">
        <f>IF(SUM($D$14:$D$16)=0,0,D328/SUM($D$14:D$16)*100)</f>
        <v>1.7443295548240261</v>
      </c>
      <c r="G328" s="598">
        <f t="shared" si="17"/>
        <v>19.847605235285023</v>
      </c>
    </row>
    <row r="329" spans="2:7" x14ac:dyDescent="0.2">
      <c r="B329" s="613"/>
      <c r="C329" s="617" t="s">
        <v>538</v>
      </c>
      <c r="D329" s="597">
        <v>0</v>
      </c>
      <c r="E329" s="615">
        <f t="shared" si="16"/>
        <v>0</v>
      </c>
      <c r="F329" s="615">
        <f>IF(SUM($D$14:$D$16)=0,0,D329/SUM($D$14:D$16)*100)</f>
        <v>0</v>
      </c>
      <c r="G329" s="598">
        <f t="shared" si="17"/>
        <v>0</v>
      </c>
    </row>
    <row r="330" spans="2:7" x14ac:dyDescent="0.2">
      <c r="B330" s="613"/>
      <c r="C330" s="617" t="s">
        <v>539</v>
      </c>
      <c r="D330" s="597">
        <v>0</v>
      </c>
      <c r="E330" s="615">
        <f t="shared" si="16"/>
        <v>0</v>
      </c>
      <c r="F330" s="615">
        <f>IF(SUM($D$14:$D$16)=0,0,D330/SUM($D$14:D$16)*100)</f>
        <v>0</v>
      </c>
      <c r="G330" s="598">
        <f t="shared" si="17"/>
        <v>0</v>
      </c>
    </row>
    <row r="331" spans="2:7" x14ac:dyDescent="0.2">
      <c r="B331" s="613"/>
      <c r="C331" s="617" t="s">
        <v>540</v>
      </c>
      <c r="D331" s="597">
        <v>2.8369819999999999</v>
      </c>
      <c r="E331" s="615">
        <f t="shared" si="16"/>
        <v>0.33782551716467096</v>
      </c>
      <c r="F331" s="615">
        <f>IF(SUM($D$14:$D$16)=0,0,D331/SUM($D$14:D$16)*100)</f>
        <v>0.44327268603689857</v>
      </c>
      <c r="G331" s="598">
        <f t="shared" si="17"/>
        <v>5.0437150822296113</v>
      </c>
    </row>
    <row r="332" spans="2:7" x14ac:dyDescent="0.2">
      <c r="B332" s="613"/>
      <c r="C332" s="617" t="s">
        <v>541</v>
      </c>
      <c r="D332" s="597">
        <v>19.387713000000002</v>
      </c>
      <c r="E332" s="615">
        <f t="shared" si="16"/>
        <v>2.3086731501522446</v>
      </c>
      <c r="F332" s="615">
        <f>IF(SUM($D$14:$D$16)=0,0,D332/SUM($D$14:D$16)*100)</f>
        <v>3.0292908512012056</v>
      </c>
      <c r="G332" s="598">
        <f t="shared" si="17"/>
        <v>34.468354211637262</v>
      </c>
    </row>
    <row r="333" spans="2:7" x14ac:dyDescent="0.2">
      <c r="B333" s="613"/>
      <c r="C333" s="617" t="s">
        <v>542</v>
      </c>
      <c r="D333" s="597">
        <v>1.00173</v>
      </c>
      <c r="E333" s="615">
        <f t="shared" si="16"/>
        <v>0.11928519649027236</v>
      </c>
      <c r="F333" s="615">
        <f>IF(SUM($D$14:$D$16)=0,0,D333/SUM($D$14:D$16)*100)</f>
        <v>0.15651828167529525</v>
      </c>
      <c r="G333" s="598">
        <f t="shared" si="17"/>
        <v>1.7809209608386194</v>
      </c>
    </row>
    <row r="334" spans="2:7" x14ac:dyDescent="0.2">
      <c r="B334" s="613"/>
      <c r="C334" s="617" t="s">
        <v>543</v>
      </c>
      <c r="D334" s="597">
        <v>0</v>
      </c>
      <c r="E334" s="615">
        <f t="shared" si="16"/>
        <v>0</v>
      </c>
      <c r="F334" s="615">
        <f>IF(SUM($D$14:$D$16)=0,0,D334/SUM($D$14:D$16)*100)</f>
        <v>0</v>
      </c>
      <c r="G334" s="598">
        <f t="shared" si="17"/>
        <v>0</v>
      </c>
    </row>
    <row r="335" spans="2:7" x14ac:dyDescent="0.2">
      <c r="B335" s="613"/>
      <c r="C335" s="617" t="s">
        <v>544</v>
      </c>
      <c r="D335" s="597">
        <v>0</v>
      </c>
      <c r="E335" s="615">
        <f t="shared" si="16"/>
        <v>0</v>
      </c>
      <c r="F335" s="615">
        <f>IF(SUM($D$14:$D$16)=0,0,D335/SUM($D$14:D$16)*100)</f>
        <v>0</v>
      </c>
      <c r="G335" s="598">
        <f t="shared" si="17"/>
        <v>0</v>
      </c>
    </row>
    <row r="336" spans="2:7" x14ac:dyDescent="0.2">
      <c r="B336" s="613"/>
      <c r="C336" s="617" t="s">
        <v>545</v>
      </c>
      <c r="D336" s="597">
        <v>0</v>
      </c>
      <c r="E336" s="615">
        <f t="shared" si="16"/>
        <v>0</v>
      </c>
      <c r="F336" s="615">
        <f>IF(SUM($D$14:$D$16)=0,0,D336/SUM($D$14:D$16)*100)</f>
        <v>0</v>
      </c>
      <c r="G336" s="598">
        <f t="shared" si="17"/>
        <v>0</v>
      </c>
    </row>
    <row r="337" spans="2:7" x14ac:dyDescent="0.2">
      <c r="B337" s="613"/>
      <c r="C337" s="617" t="s">
        <v>546</v>
      </c>
      <c r="D337" s="597">
        <v>16.434657999999999</v>
      </c>
      <c r="E337" s="615">
        <f t="shared" si="16"/>
        <v>1.957025754225616</v>
      </c>
      <c r="F337" s="615">
        <f>IF(SUM($D$14:$D$16)=0,0,D337/SUM($D$14:D$16)*100)</f>
        <v>2.5678819942311244</v>
      </c>
      <c r="G337" s="598">
        <f t="shared" si="17"/>
        <v>29.218279293236805</v>
      </c>
    </row>
    <row r="338" spans="2:7" x14ac:dyDescent="0.2">
      <c r="B338" s="613"/>
      <c r="C338" s="617" t="s">
        <v>547</v>
      </c>
      <c r="D338" s="597">
        <v>17.206461999999998</v>
      </c>
      <c r="E338" s="615">
        <f t="shared" si="16"/>
        <v>2.0489315489926474</v>
      </c>
      <c r="F338" s="615">
        <f>IF(SUM($D$14:$D$16)=0,0,D338/SUM($D$14:D$16)*100)</f>
        <v>2.6884748045394105</v>
      </c>
      <c r="G338" s="598">
        <f t="shared" si="17"/>
        <v>30.59042739827418</v>
      </c>
    </row>
    <row r="339" spans="2:7" x14ac:dyDescent="0.2">
      <c r="B339" s="613"/>
      <c r="C339" s="617" t="s">
        <v>548</v>
      </c>
      <c r="D339" s="597">
        <v>1</v>
      </c>
      <c r="E339" s="615">
        <f t="shared" si="16"/>
        <v>0.11907918949245042</v>
      </c>
      <c r="F339" s="615">
        <f>IF(SUM($D$14:$D$16)=0,0,D339/SUM($D$14:D$16)*100)</f>
        <v>0.15624797268255441</v>
      </c>
      <c r="G339" s="598">
        <f t="shared" si="17"/>
        <v>1.7778452884895328</v>
      </c>
    </row>
    <row r="340" spans="2:7" x14ac:dyDescent="0.2">
      <c r="B340" s="613"/>
      <c r="C340" s="617" t="s">
        <v>549</v>
      </c>
      <c r="D340" s="597">
        <v>0</v>
      </c>
      <c r="E340" s="615">
        <f t="shared" si="16"/>
        <v>0</v>
      </c>
      <c r="F340" s="615">
        <f>IF(SUM($D$14:$D$16)=0,0,D340/SUM($D$14:D$16)*100)</f>
        <v>0</v>
      </c>
      <c r="G340" s="598">
        <f t="shared" si="17"/>
        <v>0</v>
      </c>
    </row>
    <row r="341" spans="2:7" x14ac:dyDescent="0.2">
      <c r="B341" s="618"/>
      <c r="C341" s="619" t="s">
        <v>550</v>
      </c>
      <c r="D341" s="620">
        <v>0</v>
      </c>
      <c r="E341" s="621">
        <f t="shared" si="16"/>
        <v>0</v>
      </c>
      <c r="F341" s="621">
        <f>IF(SUM($D$14:$D$16)=0,0,D341/SUM($D$14:D$16)*100)</f>
        <v>0</v>
      </c>
      <c r="G341" s="601">
        <f t="shared" si="17"/>
        <v>0</v>
      </c>
    </row>
    <row r="342" spans="2:7" x14ac:dyDescent="0.2">
      <c r="D342" s="604"/>
      <c r="E342" s="605"/>
      <c r="F342" s="605"/>
      <c r="G342" s="605"/>
    </row>
    <row r="343" spans="2:7" x14ac:dyDescent="0.2">
      <c r="B343" s="610" t="s">
        <v>20</v>
      </c>
      <c r="C343" s="611" t="s">
        <v>520</v>
      </c>
      <c r="D343" s="595">
        <v>0</v>
      </c>
      <c r="E343" s="612">
        <f>IF($C$5=0,0,D343/$C$5*100)</f>
        <v>0</v>
      </c>
      <c r="F343" s="612">
        <f>IF(SUM($D$19:$D$21)=0,0,D343/SUM($D$19:D$21)*100)</f>
        <v>0</v>
      </c>
      <c r="G343" s="596">
        <f>IF($D$21=0,0,D343/$D$21*100)</f>
        <v>0</v>
      </c>
    </row>
    <row r="344" spans="2:7" x14ac:dyDescent="0.2">
      <c r="B344" s="613"/>
      <c r="C344" s="614" t="s">
        <v>761</v>
      </c>
      <c r="D344" s="597">
        <v>0</v>
      </c>
      <c r="E344" s="615">
        <f t="shared" ref="E344:E374" si="18">IF($C$5=0,0,D344/$C$5*100)</f>
        <v>0</v>
      </c>
      <c r="F344" s="615">
        <f>IF(SUM($D$19:$D$21)=0,0,D344/SUM($D$19:D$21)*100)</f>
        <v>0</v>
      </c>
      <c r="G344" s="598">
        <f t="shared" ref="G344:G374" si="19">IF($D$21=0,0,D344/$D$21*100)</f>
        <v>0</v>
      </c>
    </row>
    <row r="345" spans="2:7" x14ac:dyDescent="0.2">
      <c r="B345" s="613"/>
      <c r="C345" s="616" t="s">
        <v>521</v>
      </c>
      <c r="D345" s="597">
        <v>0</v>
      </c>
      <c r="E345" s="615">
        <f t="shared" si="18"/>
        <v>0</v>
      </c>
      <c r="F345" s="615">
        <f>IF(SUM($D$19:$D$21)=0,0,D345/SUM($D$19:D$21)*100)</f>
        <v>0</v>
      </c>
      <c r="G345" s="598">
        <f t="shared" si="19"/>
        <v>0</v>
      </c>
    </row>
    <row r="346" spans="2:7" x14ac:dyDescent="0.2">
      <c r="B346" s="613"/>
      <c r="C346" s="616" t="s">
        <v>522</v>
      </c>
      <c r="D346" s="597">
        <v>0</v>
      </c>
      <c r="E346" s="615">
        <f t="shared" si="18"/>
        <v>0</v>
      </c>
      <c r="F346" s="615">
        <f>IF(SUM($D$19:$D$21)=0,0,D346/SUM($D$19:D$21)*100)</f>
        <v>0</v>
      </c>
      <c r="G346" s="598">
        <f t="shared" si="19"/>
        <v>0</v>
      </c>
    </row>
    <row r="347" spans="2:7" x14ac:dyDescent="0.2">
      <c r="B347" s="613"/>
      <c r="C347" s="616" t="s">
        <v>523</v>
      </c>
      <c r="D347" s="597">
        <v>1.6189659999999999</v>
      </c>
      <c r="E347" s="615">
        <f t="shared" si="18"/>
        <v>4.3197776273724786</v>
      </c>
      <c r="F347" s="615">
        <f>IF(SUM($D$19:$D$21)=0,0,D347/SUM($D$19:D$21)*100)</f>
        <v>6.8706382307654357</v>
      </c>
      <c r="G347" s="598">
        <f t="shared" si="19"/>
        <v>39.778141906526038</v>
      </c>
    </row>
    <row r="348" spans="2:7" x14ac:dyDescent="0.2">
      <c r="B348" s="613"/>
      <c r="C348" s="616" t="s">
        <v>524</v>
      </c>
      <c r="D348" s="597">
        <v>0</v>
      </c>
      <c r="E348" s="615">
        <f t="shared" si="18"/>
        <v>0</v>
      </c>
      <c r="F348" s="615">
        <f>IF(SUM($D$19:$D$21)=0,0,D348/SUM($D$19:D$21)*100)</f>
        <v>0</v>
      </c>
      <c r="G348" s="598">
        <f t="shared" si="19"/>
        <v>0</v>
      </c>
    </row>
    <row r="349" spans="2:7" x14ac:dyDescent="0.2">
      <c r="B349" s="613"/>
      <c r="C349" s="616" t="s">
        <v>525</v>
      </c>
      <c r="D349" s="597">
        <v>2.4510230000000002</v>
      </c>
      <c r="E349" s="615">
        <f t="shared" si="18"/>
        <v>6.5398991205345727</v>
      </c>
      <c r="F349" s="615">
        <f>IF(SUM($D$19:$D$21)=0,0,D349/SUM($D$19:D$21)*100)</f>
        <v>10.401757867852316</v>
      </c>
      <c r="G349" s="598">
        <f t="shared" si="19"/>
        <v>60.221858093473969</v>
      </c>
    </row>
    <row r="350" spans="2:7" x14ac:dyDescent="0.2">
      <c r="B350" s="613"/>
      <c r="C350" s="616" t="s">
        <v>526</v>
      </c>
      <c r="D350" s="597">
        <v>0</v>
      </c>
      <c r="E350" s="615">
        <f t="shared" si="18"/>
        <v>0</v>
      </c>
      <c r="F350" s="615">
        <f>IF(SUM($D$19:$D$21)=0,0,D350/SUM($D$19:D$21)*100)</f>
        <v>0</v>
      </c>
      <c r="G350" s="598">
        <f t="shared" si="19"/>
        <v>0</v>
      </c>
    </row>
    <row r="351" spans="2:7" x14ac:dyDescent="0.2">
      <c r="B351" s="613"/>
      <c r="C351" s="616" t="s">
        <v>527</v>
      </c>
      <c r="D351" s="597">
        <v>0</v>
      </c>
      <c r="E351" s="615">
        <f t="shared" si="18"/>
        <v>0</v>
      </c>
      <c r="F351" s="615">
        <f>IF(SUM($D$19:$D$21)=0,0,D351/SUM($D$19:D$21)*100)</f>
        <v>0</v>
      </c>
      <c r="G351" s="598">
        <f t="shared" si="19"/>
        <v>0</v>
      </c>
    </row>
    <row r="352" spans="2:7" x14ac:dyDescent="0.2">
      <c r="B352" s="613"/>
      <c r="C352" s="616" t="s">
        <v>528</v>
      </c>
      <c r="D352" s="597">
        <v>0</v>
      </c>
      <c r="E352" s="615">
        <f t="shared" si="18"/>
        <v>0</v>
      </c>
      <c r="F352" s="615">
        <f>IF(SUM($D$19:$D$21)=0,0,D352/SUM($D$19:D$21)*100)</f>
        <v>0</v>
      </c>
      <c r="G352" s="598">
        <f t="shared" si="19"/>
        <v>0</v>
      </c>
    </row>
    <row r="353" spans="2:7" x14ac:dyDescent="0.2">
      <c r="B353" s="613"/>
      <c r="C353" s="616" t="s">
        <v>529</v>
      </c>
      <c r="D353" s="597">
        <v>0</v>
      </c>
      <c r="E353" s="615">
        <f t="shared" si="18"/>
        <v>0</v>
      </c>
      <c r="F353" s="615">
        <f>IF(SUM($D$19:$D$21)=0,0,D353/SUM($D$19:D$21)*100)</f>
        <v>0</v>
      </c>
      <c r="G353" s="598">
        <f t="shared" si="19"/>
        <v>0</v>
      </c>
    </row>
    <row r="354" spans="2:7" x14ac:dyDescent="0.2">
      <c r="B354" s="613"/>
      <c r="C354" s="616" t="s">
        <v>530</v>
      </c>
      <c r="D354" s="597">
        <v>0</v>
      </c>
      <c r="E354" s="615">
        <f t="shared" si="18"/>
        <v>0</v>
      </c>
      <c r="F354" s="615">
        <f>IF(SUM($D$19:$D$21)=0,0,D354/SUM($D$19:D$21)*100)</f>
        <v>0</v>
      </c>
      <c r="G354" s="598">
        <f t="shared" si="19"/>
        <v>0</v>
      </c>
    </row>
    <row r="355" spans="2:7" x14ac:dyDescent="0.2">
      <c r="B355" s="613"/>
      <c r="C355" s="617" t="s">
        <v>531</v>
      </c>
      <c r="D355" s="597">
        <v>0</v>
      </c>
      <c r="E355" s="615">
        <f t="shared" si="18"/>
        <v>0</v>
      </c>
      <c r="F355" s="615">
        <f>IF(SUM($D$19:$D$21)=0,0,D355/SUM($D$19:D$21)*100)</f>
        <v>0</v>
      </c>
      <c r="G355" s="598">
        <f t="shared" si="19"/>
        <v>0</v>
      </c>
    </row>
    <row r="356" spans="2:7" x14ac:dyDescent="0.2">
      <c r="B356" s="613"/>
      <c r="C356" s="617" t="s">
        <v>532</v>
      </c>
      <c r="D356" s="597">
        <v>0</v>
      </c>
      <c r="E356" s="615">
        <f t="shared" si="18"/>
        <v>0</v>
      </c>
      <c r="F356" s="615">
        <f>IF(SUM($D$19:$D$21)=0,0,D356/SUM($D$19:D$21)*100)</f>
        <v>0</v>
      </c>
      <c r="G356" s="598">
        <f t="shared" si="19"/>
        <v>0</v>
      </c>
    </row>
    <row r="357" spans="2:7" x14ac:dyDescent="0.2">
      <c r="B357" s="613"/>
      <c r="C357" s="617" t="s">
        <v>533</v>
      </c>
      <c r="D357" s="597">
        <v>0</v>
      </c>
      <c r="E357" s="615">
        <f t="shared" si="18"/>
        <v>0</v>
      </c>
      <c r="F357" s="615">
        <f>IF(SUM($D$19:$D$21)=0,0,D357/SUM($D$19:D$21)*100)</f>
        <v>0</v>
      </c>
      <c r="G357" s="598">
        <f t="shared" si="19"/>
        <v>0</v>
      </c>
    </row>
    <row r="358" spans="2:7" x14ac:dyDescent="0.2">
      <c r="B358" s="613"/>
      <c r="C358" s="617" t="s">
        <v>534</v>
      </c>
      <c r="D358" s="597">
        <v>0</v>
      </c>
      <c r="E358" s="615">
        <f t="shared" si="18"/>
        <v>0</v>
      </c>
      <c r="F358" s="615">
        <f>IF(SUM($D$19:$D$21)=0,0,D358/SUM($D$19:D$21)*100)</f>
        <v>0</v>
      </c>
      <c r="G358" s="598">
        <f t="shared" si="19"/>
        <v>0</v>
      </c>
    </row>
    <row r="359" spans="2:7" x14ac:dyDescent="0.2">
      <c r="B359" s="613"/>
      <c r="C359" s="617" t="s">
        <v>535</v>
      </c>
      <c r="D359" s="597">
        <v>1.6189659999999999</v>
      </c>
      <c r="E359" s="615">
        <f t="shared" si="18"/>
        <v>4.3197776273724786</v>
      </c>
      <c r="F359" s="615">
        <f>IF(SUM($D$19:$D$21)=0,0,D359/SUM($D$19:D$21)*100)</f>
        <v>6.8706382307654357</v>
      </c>
      <c r="G359" s="598">
        <f t="shared" si="19"/>
        <v>39.778141906526038</v>
      </c>
    </row>
    <row r="360" spans="2:7" x14ac:dyDescent="0.2">
      <c r="B360" s="613"/>
      <c r="C360" s="617" t="s">
        <v>536</v>
      </c>
      <c r="D360" s="597">
        <v>0</v>
      </c>
      <c r="E360" s="615">
        <f t="shared" si="18"/>
        <v>0</v>
      </c>
      <c r="F360" s="615">
        <f>IF(SUM($D$19:$D$21)=0,0,D360/SUM($D$19:D$21)*100)</f>
        <v>0</v>
      </c>
      <c r="G360" s="598">
        <f t="shared" si="19"/>
        <v>0</v>
      </c>
    </row>
    <row r="361" spans="2:7" x14ac:dyDescent="0.2">
      <c r="B361" s="613"/>
      <c r="C361" s="617" t="s">
        <v>537</v>
      </c>
      <c r="D361" s="597">
        <v>1.6189659999999999</v>
      </c>
      <c r="E361" s="615">
        <f t="shared" si="18"/>
        <v>4.3197776273724786</v>
      </c>
      <c r="F361" s="615">
        <f>IF(SUM($D$19:$D$21)=0,0,D361/SUM($D$19:D$21)*100)</f>
        <v>6.8706382307654357</v>
      </c>
      <c r="G361" s="598">
        <f t="shared" si="19"/>
        <v>39.778141906526038</v>
      </c>
    </row>
    <row r="362" spans="2:7" x14ac:dyDescent="0.2">
      <c r="B362" s="613"/>
      <c r="C362" s="617" t="s">
        <v>538</v>
      </c>
      <c r="D362" s="597">
        <v>0</v>
      </c>
      <c r="E362" s="615">
        <f t="shared" si="18"/>
        <v>0</v>
      </c>
      <c r="F362" s="615">
        <f>IF(SUM($D$19:$D$21)=0,0,D362/SUM($D$19:D$21)*100)</f>
        <v>0</v>
      </c>
      <c r="G362" s="598">
        <f t="shared" si="19"/>
        <v>0</v>
      </c>
    </row>
    <row r="363" spans="2:7" x14ac:dyDescent="0.2">
      <c r="B363" s="613"/>
      <c r="C363" s="617" t="s">
        <v>539</v>
      </c>
      <c r="D363" s="597">
        <v>0</v>
      </c>
      <c r="E363" s="615">
        <f t="shared" si="18"/>
        <v>0</v>
      </c>
      <c r="F363" s="615">
        <f>IF(SUM($D$19:$D$21)=0,0,D363/SUM($D$19:D$21)*100)</f>
        <v>0</v>
      </c>
      <c r="G363" s="598">
        <f t="shared" si="19"/>
        <v>0</v>
      </c>
    </row>
    <row r="364" spans="2:7" x14ac:dyDescent="0.2">
      <c r="B364" s="613"/>
      <c r="C364" s="617" t="s">
        <v>540</v>
      </c>
      <c r="D364" s="597">
        <v>0</v>
      </c>
      <c r="E364" s="615">
        <f t="shared" si="18"/>
        <v>0</v>
      </c>
      <c r="F364" s="615">
        <f>IF(SUM($D$19:$D$21)=0,0,D364/SUM($D$19:D$21)*100)</f>
        <v>0</v>
      </c>
      <c r="G364" s="598">
        <f t="shared" si="19"/>
        <v>0</v>
      </c>
    </row>
    <row r="365" spans="2:7" x14ac:dyDescent="0.2">
      <c r="B365" s="613"/>
      <c r="C365" s="617" t="s">
        <v>541</v>
      </c>
      <c r="D365" s="597">
        <v>1.6189659999999999</v>
      </c>
      <c r="E365" s="615">
        <f t="shared" si="18"/>
        <v>4.3197776273724786</v>
      </c>
      <c r="F365" s="615">
        <f>IF(SUM($D$19:$D$21)=0,0,D365/SUM($D$19:D$21)*100)</f>
        <v>6.8706382307654357</v>
      </c>
      <c r="G365" s="598">
        <f t="shared" si="19"/>
        <v>39.778141906526038</v>
      </c>
    </row>
    <row r="366" spans="2:7" x14ac:dyDescent="0.2">
      <c r="B366" s="613"/>
      <c r="C366" s="617" t="s">
        <v>542</v>
      </c>
      <c r="D366" s="597">
        <v>0</v>
      </c>
      <c r="E366" s="615">
        <f t="shared" si="18"/>
        <v>0</v>
      </c>
      <c r="F366" s="615">
        <f>IF(SUM($D$19:$D$21)=0,0,D366/SUM($D$19:D$21)*100)</f>
        <v>0</v>
      </c>
      <c r="G366" s="598">
        <f t="shared" si="19"/>
        <v>0</v>
      </c>
    </row>
    <row r="367" spans="2:7" x14ac:dyDescent="0.2">
      <c r="B367" s="613"/>
      <c r="C367" s="617" t="s">
        <v>543</v>
      </c>
      <c r="D367" s="597">
        <v>0</v>
      </c>
      <c r="E367" s="615">
        <f t="shared" si="18"/>
        <v>0</v>
      </c>
      <c r="F367" s="615">
        <f>IF(SUM($D$19:$D$21)=0,0,D367/SUM($D$19:D$21)*100)</f>
        <v>0</v>
      </c>
      <c r="G367" s="598">
        <f t="shared" si="19"/>
        <v>0</v>
      </c>
    </row>
    <row r="368" spans="2:7" x14ac:dyDescent="0.2">
      <c r="B368" s="613"/>
      <c r="C368" s="617" t="s">
        <v>544</v>
      </c>
      <c r="D368" s="597">
        <v>0</v>
      </c>
      <c r="E368" s="615">
        <f t="shared" si="18"/>
        <v>0</v>
      </c>
      <c r="F368" s="615">
        <f>IF(SUM($D$19:$D$21)=0,0,D368/SUM($D$19:D$21)*100)</f>
        <v>0</v>
      </c>
      <c r="G368" s="598">
        <f t="shared" si="19"/>
        <v>0</v>
      </c>
    </row>
    <row r="369" spans="2:7" x14ac:dyDescent="0.2">
      <c r="B369" s="613"/>
      <c r="C369" s="617" t="s">
        <v>545</v>
      </c>
      <c r="D369" s="597">
        <v>0</v>
      </c>
      <c r="E369" s="615">
        <f t="shared" si="18"/>
        <v>0</v>
      </c>
      <c r="F369" s="615">
        <f>IF(SUM($D$19:$D$21)=0,0,D369/SUM($D$19:D$21)*100)</f>
        <v>0</v>
      </c>
      <c r="G369" s="598">
        <f t="shared" si="19"/>
        <v>0</v>
      </c>
    </row>
    <row r="370" spans="2:7" x14ac:dyDescent="0.2">
      <c r="B370" s="613"/>
      <c r="C370" s="617" t="s">
        <v>546</v>
      </c>
      <c r="D370" s="597">
        <v>1.000081</v>
      </c>
      <c r="E370" s="615">
        <f t="shared" si="18"/>
        <v>2.6684485834540661</v>
      </c>
      <c r="F370" s="615">
        <f>IF(SUM($D$19:$D$21)=0,0,D370/SUM($D$19:D$21)*100)</f>
        <v>4.2441871864277125</v>
      </c>
      <c r="G370" s="598">
        <f t="shared" si="19"/>
        <v>24.572081153044888</v>
      </c>
    </row>
    <row r="371" spans="2:7" x14ac:dyDescent="0.2">
      <c r="B371" s="613"/>
      <c r="C371" s="617" t="s">
        <v>547</v>
      </c>
      <c r="D371" s="597">
        <v>0</v>
      </c>
      <c r="E371" s="615">
        <f t="shared" si="18"/>
        <v>0</v>
      </c>
      <c r="F371" s="615">
        <f>IF(SUM($D$19:$D$21)=0,0,D371/SUM($D$19:D$21)*100)</f>
        <v>0</v>
      </c>
      <c r="G371" s="598">
        <f t="shared" si="19"/>
        <v>0</v>
      </c>
    </row>
    <row r="372" spans="2:7" x14ac:dyDescent="0.2">
      <c r="B372" s="613"/>
      <c r="C372" s="617" t="s">
        <v>548</v>
      </c>
      <c r="D372" s="597">
        <v>0</v>
      </c>
      <c r="E372" s="615">
        <f t="shared" si="18"/>
        <v>0</v>
      </c>
      <c r="F372" s="615">
        <f>IF(SUM($D$19:$D$21)=0,0,D372/SUM($D$19:D$21)*100)</f>
        <v>0</v>
      </c>
      <c r="G372" s="598">
        <f t="shared" si="19"/>
        <v>0</v>
      </c>
    </row>
    <row r="373" spans="2:7" x14ac:dyDescent="0.2">
      <c r="B373" s="613"/>
      <c r="C373" s="617" t="s">
        <v>549</v>
      </c>
      <c r="D373" s="597">
        <v>0</v>
      </c>
      <c r="E373" s="615">
        <f t="shared" si="18"/>
        <v>0</v>
      </c>
      <c r="F373" s="615">
        <f>IF(SUM($D$19:$D$21)=0,0,D373/SUM($D$19:D$21)*100)</f>
        <v>0</v>
      </c>
      <c r="G373" s="598">
        <f t="shared" si="19"/>
        <v>0</v>
      </c>
    </row>
    <row r="374" spans="2:7" x14ac:dyDescent="0.2">
      <c r="B374" s="618"/>
      <c r="C374" s="619" t="s">
        <v>550</v>
      </c>
      <c r="D374" s="620">
        <v>0</v>
      </c>
      <c r="E374" s="621">
        <f t="shared" si="18"/>
        <v>0</v>
      </c>
      <c r="F374" s="621">
        <f>IF(SUM($D$19:$D$21)=0,0,D374/SUM($D$19:D$21)*100)</f>
        <v>0</v>
      </c>
      <c r="G374" s="601">
        <f t="shared" si="19"/>
        <v>0</v>
      </c>
    </row>
    <row r="375" spans="2:7" x14ac:dyDescent="0.2">
      <c r="D375" s="604"/>
      <c r="E375" s="605"/>
      <c r="F375" s="605"/>
      <c r="G375" s="605"/>
    </row>
    <row r="376" spans="2:7" x14ac:dyDescent="0.2">
      <c r="B376" s="610" t="s">
        <v>505</v>
      </c>
      <c r="C376" s="611" t="s">
        <v>520</v>
      </c>
      <c r="D376" s="595">
        <v>0</v>
      </c>
      <c r="E376" s="612">
        <f>IF($C$6=0,0,D376/$C$6*100)</f>
        <v>0</v>
      </c>
      <c r="F376" s="612">
        <f>IF(SUM($D$24:$D$26)=0,0,D376/SUM($D$24:D$26)*100)</f>
        <v>0</v>
      </c>
      <c r="G376" s="596">
        <f>IF($D$26=0,0,D376/$D$26*100)</f>
        <v>0</v>
      </c>
    </row>
    <row r="377" spans="2:7" x14ac:dyDescent="0.2">
      <c r="B377" s="613"/>
      <c r="C377" s="614" t="s">
        <v>761</v>
      </c>
      <c r="D377" s="597">
        <v>0</v>
      </c>
      <c r="E377" s="615">
        <f t="shared" ref="E377:E407" si="20">IF($C$6=0,0,D377/$C$6*100)</f>
        <v>0</v>
      </c>
      <c r="F377" s="615">
        <f>IF(SUM($D$24:$D$26)=0,0,D377/SUM($D$24:D$26)*100)</f>
        <v>0</v>
      </c>
      <c r="G377" s="598">
        <f t="shared" ref="G377:G407" si="21">IF($D$26=0,0,D377/$D$26*100)</f>
        <v>0</v>
      </c>
    </row>
    <row r="378" spans="2:7" x14ac:dyDescent="0.2">
      <c r="B378" s="613"/>
      <c r="C378" s="616" t="s">
        <v>521</v>
      </c>
      <c r="D378" s="597">
        <v>0</v>
      </c>
      <c r="E378" s="615">
        <f t="shared" si="20"/>
        <v>0</v>
      </c>
      <c r="F378" s="615">
        <f>IF(SUM($D$24:$D$26)=0,0,D378/SUM($D$24:D$26)*100)</f>
        <v>0</v>
      </c>
      <c r="G378" s="598">
        <f t="shared" si="21"/>
        <v>0</v>
      </c>
    </row>
    <row r="379" spans="2:7" x14ac:dyDescent="0.2">
      <c r="B379" s="613"/>
      <c r="C379" s="616" t="s">
        <v>522</v>
      </c>
      <c r="D379" s="597">
        <v>1</v>
      </c>
      <c r="E379" s="615">
        <f t="shared" si="20"/>
        <v>0.7717338761853475</v>
      </c>
      <c r="F379" s="615">
        <f>IF(SUM($D$24:$D$26)=0,0,D379/SUM($D$24:D$26)*100)</f>
        <v>1.0265967714414412</v>
      </c>
      <c r="G379" s="598">
        <f t="shared" si="21"/>
        <v>10.957030907592785</v>
      </c>
    </row>
    <row r="380" spans="2:7" x14ac:dyDescent="0.2">
      <c r="B380" s="613"/>
      <c r="C380" s="616" t="s">
        <v>523</v>
      </c>
      <c r="D380" s="597">
        <v>2.7106319999999999</v>
      </c>
      <c r="E380" s="615">
        <f t="shared" si="20"/>
        <v>2.0918865402720406</v>
      </c>
      <c r="F380" s="615">
        <f>IF(SUM($D$24:$D$26)=0,0,D380/SUM($D$24:D$26)*100)</f>
        <v>2.7827260597658565</v>
      </c>
      <c r="G380" s="598">
        <f t="shared" si="21"/>
        <v>29.700478603110042</v>
      </c>
    </row>
    <row r="381" spans="2:7" x14ac:dyDescent="0.2">
      <c r="B381" s="613"/>
      <c r="C381" s="616" t="s">
        <v>524</v>
      </c>
      <c r="D381" s="597">
        <v>0</v>
      </c>
      <c r="E381" s="615">
        <f t="shared" si="20"/>
        <v>0</v>
      </c>
      <c r="F381" s="615">
        <f>IF(SUM($D$24:$D$26)=0,0,D381/SUM($D$24:D$26)*100)</f>
        <v>0</v>
      </c>
      <c r="G381" s="598">
        <f t="shared" si="21"/>
        <v>0</v>
      </c>
    </row>
    <row r="382" spans="2:7" x14ac:dyDescent="0.2">
      <c r="B382" s="613"/>
      <c r="C382" s="616" t="s">
        <v>525</v>
      </c>
      <c r="D382" s="597">
        <v>3.7106319999999999</v>
      </c>
      <c r="E382" s="615">
        <f t="shared" si="20"/>
        <v>2.8636204164573886</v>
      </c>
      <c r="F382" s="615">
        <f>IF(SUM($D$24:$D$26)=0,0,D382/SUM($D$24:D$26)*100)</f>
        <v>3.809322831207298</v>
      </c>
      <c r="G382" s="598">
        <f t="shared" si="21"/>
        <v>40.65750951070283</v>
      </c>
    </row>
    <row r="383" spans="2:7" x14ac:dyDescent="0.2">
      <c r="B383" s="613"/>
      <c r="C383" s="616" t="s">
        <v>526</v>
      </c>
      <c r="D383" s="597">
        <v>0</v>
      </c>
      <c r="E383" s="615">
        <f t="shared" si="20"/>
        <v>0</v>
      </c>
      <c r="F383" s="615">
        <f>IF(SUM($D$24:$D$26)=0,0,D383/SUM($D$24:D$26)*100)</f>
        <v>0</v>
      </c>
      <c r="G383" s="598">
        <f t="shared" si="21"/>
        <v>0</v>
      </c>
    </row>
    <row r="384" spans="2:7" x14ac:dyDescent="0.2">
      <c r="B384" s="613"/>
      <c r="C384" s="616" t="s">
        <v>527</v>
      </c>
      <c r="D384" s="597">
        <v>0</v>
      </c>
      <c r="E384" s="615">
        <f t="shared" si="20"/>
        <v>0</v>
      </c>
      <c r="F384" s="615">
        <f>IF(SUM($D$24:$D$26)=0,0,D384/SUM($D$24:D$26)*100)</f>
        <v>0</v>
      </c>
      <c r="G384" s="598">
        <f t="shared" si="21"/>
        <v>0</v>
      </c>
    </row>
    <row r="385" spans="2:7" x14ac:dyDescent="0.2">
      <c r="B385" s="613"/>
      <c r="C385" s="616" t="s">
        <v>528</v>
      </c>
      <c r="D385" s="597">
        <v>0</v>
      </c>
      <c r="E385" s="615">
        <f t="shared" si="20"/>
        <v>0</v>
      </c>
      <c r="F385" s="615">
        <f>IF(SUM($D$24:$D$26)=0,0,D385/SUM($D$24:D$26)*100)</f>
        <v>0</v>
      </c>
      <c r="G385" s="598">
        <f t="shared" si="21"/>
        <v>0</v>
      </c>
    </row>
    <row r="386" spans="2:7" x14ac:dyDescent="0.2">
      <c r="B386" s="613"/>
      <c r="C386" s="616" t="s">
        <v>529</v>
      </c>
      <c r="D386" s="597">
        <v>0</v>
      </c>
      <c r="E386" s="615">
        <f t="shared" si="20"/>
        <v>0</v>
      </c>
      <c r="F386" s="615">
        <f>IF(SUM($D$24:$D$26)=0,0,D386/SUM($D$24:D$26)*100)</f>
        <v>0</v>
      </c>
      <c r="G386" s="598">
        <f t="shared" si="21"/>
        <v>0</v>
      </c>
    </row>
    <row r="387" spans="2:7" x14ac:dyDescent="0.2">
      <c r="B387" s="613"/>
      <c r="C387" s="616" t="s">
        <v>530</v>
      </c>
      <c r="D387" s="597">
        <v>0</v>
      </c>
      <c r="E387" s="615">
        <f t="shared" si="20"/>
        <v>0</v>
      </c>
      <c r="F387" s="615">
        <f>IF(SUM($D$24:$D$26)=0,0,D387/SUM($D$24:D$26)*100)</f>
        <v>0</v>
      </c>
      <c r="G387" s="598">
        <f t="shared" si="21"/>
        <v>0</v>
      </c>
    </row>
    <row r="388" spans="2:7" x14ac:dyDescent="0.2">
      <c r="B388" s="613"/>
      <c r="C388" s="617" t="s">
        <v>531</v>
      </c>
      <c r="D388" s="597">
        <v>0</v>
      </c>
      <c r="E388" s="615">
        <f t="shared" si="20"/>
        <v>0</v>
      </c>
      <c r="F388" s="615">
        <f>IF(SUM($D$24:$D$26)=0,0,D388/SUM($D$24:D$26)*100)</f>
        <v>0</v>
      </c>
      <c r="G388" s="598">
        <f t="shared" si="21"/>
        <v>0</v>
      </c>
    </row>
    <row r="389" spans="2:7" x14ac:dyDescent="0.2">
      <c r="B389" s="613"/>
      <c r="C389" s="617" t="s">
        <v>532</v>
      </c>
      <c r="D389" s="597">
        <v>0</v>
      </c>
      <c r="E389" s="615">
        <f t="shared" si="20"/>
        <v>0</v>
      </c>
      <c r="F389" s="615">
        <f>IF(SUM($D$24:$D$26)=0,0,D389/SUM($D$24:D$26)*100)</f>
        <v>0</v>
      </c>
      <c r="G389" s="598">
        <f t="shared" si="21"/>
        <v>0</v>
      </c>
    </row>
    <row r="390" spans="2:7" x14ac:dyDescent="0.2">
      <c r="B390" s="613"/>
      <c r="C390" s="617" t="s">
        <v>533</v>
      </c>
      <c r="D390" s="597">
        <v>0</v>
      </c>
      <c r="E390" s="615">
        <f t="shared" si="20"/>
        <v>0</v>
      </c>
      <c r="F390" s="615">
        <f>IF(SUM($D$24:$D$26)=0,0,D390/SUM($D$24:D$26)*100)</f>
        <v>0</v>
      </c>
      <c r="G390" s="598">
        <f t="shared" si="21"/>
        <v>0</v>
      </c>
    </row>
    <row r="391" spans="2:7" x14ac:dyDescent="0.2">
      <c r="B391" s="613"/>
      <c r="C391" s="617" t="s">
        <v>534</v>
      </c>
      <c r="D391" s="597">
        <v>0</v>
      </c>
      <c r="E391" s="615">
        <f t="shared" si="20"/>
        <v>0</v>
      </c>
      <c r="F391" s="615">
        <f>IF(SUM($D$24:$D$26)=0,0,D391/SUM($D$24:D$26)*100)</f>
        <v>0</v>
      </c>
      <c r="G391" s="598">
        <f t="shared" si="21"/>
        <v>0</v>
      </c>
    </row>
    <row r="392" spans="2:7" x14ac:dyDescent="0.2">
      <c r="B392" s="613"/>
      <c r="C392" s="617" t="s">
        <v>535</v>
      </c>
      <c r="D392" s="597">
        <v>7.1265599999999996</v>
      </c>
      <c r="E392" s="615">
        <f t="shared" si="20"/>
        <v>5.4998077726674497</v>
      </c>
      <c r="F392" s="615">
        <f>IF(SUM($D$24:$D$26)=0,0,D392/SUM($D$24:D$26)*100)</f>
        <v>7.3161034874837156</v>
      </c>
      <c r="G392" s="598">
        <f t="shared" si="21"/>
        <v>78.085938184814424</v>
      </c>
    </row>
    <row r="393" spans="2:7" x14ac:dyDescent="0.2">
      <c r="B393" s="613"/>
      <c r="C393" s="617" t="s">
        <v>536</v>
      </c>
      <c r="D393" s="597">
        <v>1.922223</v>
      </c>
      <c r="E393" s="615">
        <f t="shared" si="20"/>
        <v>1.4834446066826272</v>
      </c>
      <c r="F393" s="615">
        <f>IF(SUM($D$24:$D$26)=0,0,D393/SUM($D$24:D$26)*100)</f>
        <v>1.9733479257904813</v>
      </c>
      <c r="G393" s="598">
        <f t="shared" si="21"/>
        <v>21.061856822285726</v>
      </c>
    </row>
    <row r="394" spans="2:7" x14ac:dyDescent="0.2">
      <c r="B394" s="613"/>
      <c r="C394" s="617" t="s">
        <v>537</v>
      </c>
      <c r="D394" s="597">
        <v>2.7106319999999999</v>
      </c>
      <c r="E394" s="615">
        <f t="shared" si="20"/>
        <v>2.0918865402720406</v>
      </c>
      <c r="F394" s="615">
        <f>IF(SUM($D$24:$D$26)=0,0,D394/SUM($D$24:D$26)*100)</f>
        <v>2.7827260597658565</v>
      </c>
      <c r="G394" s="598">
        <f t="shared" si="21"/>
        <v>29.700478603110042</v>
      </c>
    </row>
    <row r="395" spans="2:7" x14ac:dyDescent="0.2">
      <c r="B395" s="613"/>
      <c r="C395" s="617" t="s">
        <v>538</v>
      </c>
      <c r="D395" s="597">
        <v>0</v>
      </c>
      <c r="E395" s="615">
        <f t="shared" si="20"/>
        <v>0</v>
      </c>
      <c r="F395" s="615">
        <f>IF(SUM($D$24:$D$26)=0,0,D395/SUM($D$24:D$26)*100)</f>
        <v>0</v>
      </c>
      <c r="G395" s="598">
        <f t="shared" si="21"/>
        <v>0</v>
      </c>
    </row>
    <row r="396" spans="2:7" x14ac:dyDescent="0.2">
      <c r="B396" s="613"/>
      <c r="C396" s="617" t="s">
        <v>539</v>
      </c>
      <c r="D396" s="597">
        <v>0</v>
      </c>
      <c r="E396" s="615">
        <f t="shared" si="20"/>
        <v>0</v>
      </c>
      <c r="F396" s="615">
        <f>IF(SUM($D$24:$D$26)=0,0,D396/SUM($D$24:D$26)*100)</f>
        <v>0</v>
      </c>
      <c r="G396" s="598">
        <f t="shared" si="21"/>
        <v>0</v>
      </c>
    </row>
    <row r="397" spans="2:7" x14ac:dyDescent="0.2">
      <c r="B397" s="613"/>
      <c r="C397" s="617" t="s">
        <v>540</v>
      </c>
      <c r="D397" s="597">
        <v>0</v>
      </c>
      <c r="E397" s="615">
        <f t="shared" si="20"/>
        <v>0</v>
      </c>
      <c r="F397" s="615">
        <f>IF(SUM($D$24:$D$26)=0,0,D397/SUM($D$24:D$26)*100)</f>
        <v>0</v>
      </c>
      <c r="G397" s="598">
        <f t="shared" si="21"/>
        <v>0</v>
      </c>
    </row>
    <row r="398" spans="2:7" x14ac:dyDescent="0.2">
      <c r="B398" s="613"/>
      <c r="C398" s="617" t="s">
        <v>541</v>
      </c>
      <c r="D398" s="597">
        <v>5.6328550000000002</v>
      </c>
      <c r="E398" s="615">
        <f t="shared" si="20"/>
        <v>4.3470650231400159</v>
      </c>
      <c r="F398" s="615">
        <f>IF(SUM($D$24:$D$26)=0,0,D398/SUM($D$24:D$26)*100)</f>
        <v>5.7826707569977795</v>
      </c>
      <c r="G398" s="598">
        <f t="shared" si="21"/>
        <v>61.719366332988557</v>
      </c>
    </row>
    <row r="399" spans="2:7" x14ac:dyDescent="0.2">
      <c r="B399" s="613"/>
      <c r="C399" s="617" t="s">
        <v>542</v>
      </c>
      <c r="D399" s="597">
        <v>0</v>
      </c>
      <c r="E399" s="615">
        <f t="shared" si="20"/>
        <v>0</v>
      </c>
      <c r="F399" s="615">
        <f>IF(SUM($D$24:$D$26)=0,0,D399/SUM($D$24:D$26)*100)</f>
        <v>0</v>
      </c>
      <c r="G399" s="598">
        <f t="shared" si="21"/>
        <v>0</v>
      </c>
    </row>
    <row r="400" spans="2:7" x14ac:dyDescent="0.2">
      <c r="B400" s="613"/>
      <c r="C400" s="617" t="s">
        <v>543</v>
      </c>
      <c r="D400" s="597">
        <v>0</v>
      </c>
      <c r="E400" s="615">
        <f t="shared" si="20"/>
        <v>0</v>
      </c>
      <c r="F400" s="615">
        <f>IF(SUM($D$24:$D$26)=0,0,D400/SUM($D$24:D$26)*100)</f>
        <v>0</v>
      </c>
      <c r="G400" s="598">
        <f t="shared" si="21"/>
        <v>0</v>
      </c>
    </row>
    <row r="401" spans="2:7" x14ac:dyDescent="0.2">
      <c r="B401" s="613"/>
      <c r="C401" s="617" t="s">
        <v>544</v>
      </c>
      <c r="D401" s="597">
        <v>0</v>
      </c>
      <c r="E401" s="615">
        <f t="shared" si="20"/>
        <v>0</v>
      </c>
      <c r="F401" s="615">
        <f>IF(SUM($D$24:$D$26)=0,0,D401/SUM($D$24:D$26)*100)</f>
        <v>0</v>
      </c>
      <c r="G401" s="598">
        <f t="shared" si="21"/>
        <v>0</v>
      </c>
    </row>
    <row r="402" spans="2:7" x14ac:dyDescent="0.2">
      <c r="B402" s="613"/>
      <c r="C402" s="617" t="s">
        <v>545</v>
      </c>
      <c r="D402" s="597">
        <v>0</v>
      </c>
      <c r="E402" s="615">
        <f t="shared" si="20"/>
        <v>0</v>
      </c>
      <c r="F402" s="615">
        <f>IF(SUM($D$24:$D$26)=0,0,D402/SUM($D$24:D$26)*100)</f>
        <v>0</v>
      </c>
      <c r="G402" s="598">
        <f t="shared" si="21"/>
        <v>0</v>
      </c>
    </row>
    <row r="403" spans="2:7" x14ac:dyDescent="0.2">
      <c r="B403" s="613"/>
      <c r="C403" s="617" t="s">
        <v>546</v>
      </c>
      <c r="D403" s="597">
        <v>2.4937049999999998</v>
      </c>
      <c r="E403" s="615">
        <f t="shared" si="20"/>
        <v>1.9244766257127819</v>
      </c>
      <c r="F403" s="615">
        <f>IF(SUM($D$24:$D$26)=0,0,D403/SUM($D$24:D$26)*100)</f>
        <v>2.5600295019273789</v>
      </c>
      <c r="G403" s="598">
        <f t="shared" si="21"/>
        <v>27.323602759418662</v>
      </c>
    </row>
    <row r="404" spans="2:7" x14ac:dyDescent="0.2">
      <c r="B404" s="613"/>
      <c r="C404" s="617" t="s">
        <v>547</v>
      </c>
      <c r="D404" s="597">
        <v>2.4937049999999998</v>
      </c>
      <c r="E404" s="615">
        <f t="shared" si="20"/>
        <v>1.9244766257127819</v>
      </c>
      <c r="F404" s="615">
        <f>IF(SUM($D$24:$D$26)=0,0,D404/SUM($D$24:D$26)*100)</f>
        <v>2.5600295019273789</v>
      </c>
      <c r="G404" s="598">
        <f t="shared" si="21"/>
        <v>27.323602759418662</v>
      </c>
    </row>
    <row r="405" spans="2:7" x14ac:dyDescent="0.2">
      <c r="B405" s="613"/>
      <c r="C405" s="617" t="s">
        <v>548</v>
      </c>
      <c r="D405" s="597">
        <v>0</v>
      </c>
      <c r="E405" s="615">
        <f t="shared" si="20"/>
        <v>0</v>
      </c>
      <c r="F405" s="615">
        <f>IF(SUM($D$24:$D$26)=0,0,D405/SUM($D$24:D$26)*100)</f>
        <v>0</v>
      </c>
      <c r="G405" s="598">
        <f t="shared" si="21"/>
        <v>0</v>
      </c>
    </row>
    <row r="406" spans="2:7" x14ac:dyDescent="0.2">
      <c r="B406" s="613"/>
      <c r="C406" s="617" t="s">
        <v>549</v>
      </c>
      <c r="D406" s="597">
        <v>0</v>
      </c>
      <c r="E406" s="615">
        <f t="shared" si="20"/>
        <v>0</v>
      </c>
      <c r="F406" s="615">
        <f>IF(SUM($D$24:$D$26)=0,0,D406/SUM($D$24:D$26)*100)</f>
        <v>0</v>
      </c>
      <c r="G406" s="598">
        <f t="shared" si="21"/>
        <v>0</v>
      </c>
    </row>
    <row r="407" spans="2:7" x14ac:dyDescent="0.2">
      <c r="B407" s="618"/>
      <c r="C407" s="619" t="s">
        <v>550</v>
      </c>
      <c r="D407" s="620">
        <v>0</v>
      </c>
      <c r="E407" s="621">
        <f t="shared" si="20"/>
        <v>0</v>
      </c>
      <c r="F407" s="621">
        <f>IF(SUM($D$24:$D$26)=0,0,D407/SUM($D$24:D$26)*100)</f>
        <v>0</v>
      </c>
      <c r="G407" s="601">
        <f t="shared" si="21"/>
        <v>0</v>
      </c>
    </row>
    <row r="408" spans="2:7" x14ac:dyDescent="0.2">
      <c r="D408" s="604"/>
      <c r="E408" s="605"/>
      <c r="F408" s="605"/>
      <c r="G408" s="605"/>
    </row>
    <row r="409" spans="2:7" x14ac:dyDescent="0.2">
      <c r="B409" s="610" t="s">
        <v>506</v>
      </c>
      <c r="C409" s="611" t="s">
        <v>520</v>
      </c>
      <c r="D409" s="595">
        <v>0</v>
      </c>
      <c r="E409" s="612">
        <f>IF($C$7=0,0,D409/$C$7*100)</f>
        <v>0</v>
      </c>
      <c r="F409" s="612">
        <f>IF(SUM($D$29:$D$31)=0,0,D409/SUM($D$29:D$31)*100)</f>
        <v>0</v>
      </c>
      <c r="G409" s="596">
        <f>IF($D$31=0,0,D409/$D$31*100)</f>
        <v>0</v>
      </c>
    </row>
    <row r="410" spans="2:7" x14ac:dyDescent="0.2">
      <c r="B410" s="613"/>
      <c r="C410" s="614" t="s">
        <v>761</v>
      </c>
      <c r="D410" s="597">
        <v>0</v>
      </c>
      <c r="E410" s="615">
        <f t="shared" ref="E410:E440" si="22">IF($C$7=0,0,D410/$C$7*100)</f>
        <v>0</v>
      </c>
      <c r="F410" s="615">
        <f>IF(SUM($D$29:$D$31)=0,0,D410/SUM($D$29:D$31)*100)</f>
        <v>0</v>
      </c>
      <c r="G410" s="598">
        <f t="shared" ref="G410:G440" si="23">IF($D$31=0,0,D410/$D$31*100)</f>
        <v>0</v>
      </c>
    </row>
    <row r="411" spans="2:7" x14ac:dyDescent="0.2">
      <c r="B411" s="613"/>
      <c r="C411" s="616" t="s">
        <v>521</v>
      </c>
      <c r="D411" s="597">
        <v>0</v>
      </c>
      <c r="E411" s="615">
        <f t="shared" si="22"/>
        <v>0</v>
      </c>
      <c r="F411" s="615">
        <f>IF(SUM($D$29:$D$31)=0,0,D411/SUM($D$29:D$31)*100)</f>
        <v>0</v>
      </c>
      <c r="G411" s="598">
        <f t="shared" si="23"/>
        <v>0</v>
      </c>
    </row>
    <row r="412" spans="2:7" x14ac:dyDescent="0.2">
      <c r="B412" s="613"/>
      <c r="C412" s="616" t="s">
        <v>522</v>
      </c>
      <c r="D412" s="597">
        <v>0</v>
      </c>
      <c r="E412" s="615">
        <f t="shared" si="22"/>
        <v>0</v>
      </c>
      <c r="F412" s="615">
        <f>IF(SUM($D$29:$D$31)=0,0,D412/SUM($D$29:D$31)*100)</f>
        <v>0</v>
      </c>
      <c r="G412" s="598">
        <f t="shared" si="23"/>
        <v>0</v>
      </c>
    </row>
    <row r="413" spans="2:7" x14ac:dyDescent="0.2">
      <c r="B413" s="613"/>
      <c r="C413" s="616" t="s">
        <v>523</v>
      </c>
      <c r="D413" s="597">
        <v>11.748258999999999</v>
      </c>
      <c r="E413" s="615">
        <f t="shared" si="22"/>
        <v>1.9075347773000213</v>
      </c>
      <c r="F413" s="615">
        <f>IF(SUM($D$29:$D$31)=0,0,D413/SUM($D$29:D$31)*100)</f>
        <v>2.7315421653645955</v>
      </c>
      <c r="G413" s="598">
        <f t="shared" si="23"/>
        <v>64.057500644623005</v>
      </c>
    </row>
    <row r="414" spans="2:7" x14ac:dyDescent="0.2">
      <c r="B414" s="613"/>
      <c r="C414" s="616" t="s">
        <v>524</v>
      </c>
      <c r="D414" s="597">
        <v>0</v>
      </c>
      <c r="E414" s="615">
        <f t="shared" si="22"/>
        <v>0</v>
      </c>
      <c r="F414" s="615">
        <f>IF(SUM($D$29:$D$31)=0,0,D414/SUM($D$29:D$31)*100)</f>
        <v>0</v>
      </c>
      <c r="G414" s="598">
        <f t="shared" si="23"/>
        <v>0</v>
      </c>
    </row>
    <row r="415" spans="2:7" x14ac:dyDescent="0.2">
      <c r="B415" s="613"/>
      <c r="C415" s="616" t="s">
        <v>525</v>
      </c>
      <c r="D415" s="597">
        <v>0</v>
      </c>
      <c r="E415" s="615">
        <f t="shared" si="22"/>
        <v>0</v>
      </c>
      <c r="F415" s="615">
        <f>IF(SUM($D$29:$D$31)=0,0,D415/SUM($D$29:D$31)*100)</f>
        <v>0</v>
      </c>
      <c r="G415" s="598">
        <f t="shared" si="23"/>
        <v>0</v>
      </c>
    </row>
    <row r="416" spans="2:7" x14ac:dyDescent="0.2">
      <c r="B416" s="613"/>
      <c r="C416" s="616" t="s">
        <v>526</v>
      </c>
      <c r="D416" s="597">
        <v>0</v>
      </c>
      <c r="E416" s="615">
        <f t="shared" si="22"/>
        <v>0</v>
      </c>
      <c r="F416" s="615">
        <f>IF(SUM($D$29:$D$31)=0,0,D416/SUM($D$29:D$31)*100)</f>
        <v>0</v>
      </c>
      <c r="G416" s="598">
        <f t="shared" si="23"/>
        <v>0</v>
      </c>
    </row>
    <row r="417" spans="2:7" x14ac:dyDescent="0.2">
      <c r="B417" s="613"/>
      <c r="C417" s="616" t="s">
        <v>527</v>
      </c>
      <c r="D417" s="597">
        <v>0</v>
      </c>
      <c r="E417" s="615">
        <f t="shared" si="22"/>
        <v>0</v>
      </c>
      <c r="F417" s="615">
        <f>IF(SUM($D$29:$D$31)=0,0,D417/SUM($D$29:D$31)*100)</f>
        <v>0</v>
      </c>
      <c r="G417" s="598">
        <f t="shared" si="23"/>
        <v>0</v>
      </c>
    </row>
    <row r="418" spans="2:7" x14ac:dyDescent="0.2">
      <c r="B418" s="613"/>
      <c r="C418" s="616" t="s">
        <v>528</v>
      </c>
      <c r="D418" s="597">
        <v>0</v>
      </c>
      <c r="E418" s="615">
        <f t="shared" si="22"/>
        <v>0</v>
      </c>
      <c r="F418" s="615">
        <f>IF(SUM($D$29:$D$31)=0,0,D418/SUM($D$29:D$31)*100)</f>
        <v>0</v>
      </c>
      <c r="G418" s="598">
        <f t="shared" si="23"/>
        <v>0</v>
      </c>
    </row>
    <row r="419" spans="2:7" x14ac:dyDescent="0.2">
      <c r="B419" s="613"/>
      <c r="C419" s="616" t="s">
        <v>529</v>
      </c>
      <c r="D419" s="597">
        <v>0</v>
      </c>
      <c r="E419" s="615">
        <f t="shared" si="22"/>
        <v>0</v>
      </c>
      <c r="F419" s="615">
        <f>IF(SUM($D$29:$D$31)=0,0,D419/SUM($D$29:D$31)*100)</f>
        <v>0</v>
      </c>
      <c r="G419" s="598">
        <f t="shared" si="23"/>
        <v>0</v>
      </c>
    </row>
    <row r="420" spans="2:7" x14ac:dyDescent="0.2">
      <c r="B420" s="613"/>
      <c r="C420" s="616" t="s">
        <v>530</v>
      </c>
      <c r="D420" s="597">
        <v>0</v>
      </c>
      <c r="E420" s="615">
        <f t="shared" si="22"/>
        <v>0</v>
      </c>
      <c r="F420" s="615">
        <f>IF(SUM($D$29:$D$31)=0,0,D420/SUM($D$29:D$31)*100)</f>
        <v>0</v>
      </c>
      <c r="G420" s="598">
        <f t="shared" si="23"/>
        <v>0</v>
      </c>
    </row>
    <row r="421" spans="2:7" x14ac:dyDescent="0.2">
      <c r="B421" s="613"/>
      <c r="C421" s="617" t="s">
        <v>531</v>
      </c>
      <c r="D421" s="597">
        <v>1.559571</v>
      </c>
      <c r="E421" s="615">
        <f t="shared" si="22"/>
        <v>0.25322355594718943</v>
      </c>
      <c r="F421" s="615">
        <f>IF(SUM($D$29:$D$31)=0,0,D421/SUM($D$29:D$31)*100)</f>
        <v>0.36260980851544283</v>
      </c>
      <c r="G421" s="598">
        <f t="shared" si="23"/>
        <v>8.503576601250904</v>
      </c>
    </row>
    <row r="422" spans="2:7" x14ac:dyDescent="0.2">
      <c r="B422" s="613"/>
      <c r="C422" s="617" t="s">
        <v>532</v>
      </c>
      <c r="D422" s="597">
        <v>0</v>
      </c>
      <c r="E422" s="615">
        <f t="shared" si="22"/>
        <v>0</v>
      </c>
      <c r="F422" s="615">
        <f>IF(SUM($D$29:$D$31)=0,0,D422/SUM($D$29:D$31)*100)</f>
        <v>0</v>
      </c>
      <c r="G422" s="598">
        <f t="shared" si="23"/>
        <v>0</v>
      </c>
    </row>
    <row r="423" spans="2:7" x14ac:dyDescent="0.2">
      <c r="B423" s="613"/>
      <c r="C423" s="617" t="s">
        <v>533</v>
      </c>
      <c r="D423" s="597">
        <v>0</v>
      </c>
      <c r="E423" s="615">
        <f t="shared" si="22"/>
        <v>0</v>
      </c>
      <c r="F423" s="615">
        <f>IF(SUM($D$29:$D$31)=0,0,D423/SUM($D$29:D$31)*100)</f>
        <v>0</v>
      </c>
      <c r="G423" s="598">
        <f t="shared" si="23"/>
        <v>0</v>
      </c>
    </row>
    <row r="424" spans="2:7" x14ac:dyDescent="0.2">
      <c r="B424" s="613"/>
      <c r="C424" s="617" t="s">
        <v>534</v>
      </c>
      <c r="D424" s="597">
        <v>0</v>
      </c>
      <c r="E424" s="615">
        <f t="shared" si="22"/>
        <v>0</v>
      </c>
      <c r="F424" s="615">
        <f>IF(SUM($D$29:$D$31)=0,0,D424/SUM($D$29:D$31)*100)</f>
        <v>0</v>
      </c>
      <c r="G424" s="598">
        <f t="shared" si="23"/>
        <v>0</v>
      </c>
    </row>
    <row r="425" spans="2:7" x14ac:dyDescent="0.2">
      <c r="B425" s="613"/>
      <c r="C425" s="617" t="s">
        <v>535</v>
      </c>
      <c r="D425" s="597">
        <v>15.329663999999999</v>
      </c>
      <c r="E425" s="615">
        <f t="shared" si="22"/>
        <v>2.4890383506461813</v>
      </c>
      <c r="F425" s="615">
        <f>IF(SUM($D$29:$D$31)=0,0,D425/SUM($D$29:D$31)*100)</f>
        <v>3.5642407608541564</v>
      </c>
      <c r="G425" s="598">
        <f t="shared" si="23"/>
        <v>83.585147515206643</v>
      </c>
    </row>
    <row r="426" spans="2:7" x14ac:dyDescent="0.2">
      <c r="B426" s="613"/>
      <c r="C426" s="617" t="s">
        <v>536</v>
      </c>
      <c r="D426" s="597">
        <v>0</v>
      </c>
      <c r="E426" s="615">
        <f t="shared" si="22"/>
        <v>0</v>
      </c>
      <c r="F426" s="615">
        <f>IF(SUM($D$29:$D$31)=0,0,D426/SUM($D$29:D$31)*100)</f>
        <v>0</v>
      </c>
      <c r="G426" s="598">
        <f t="shared" si="23"/>
        <v>0</v>
      </c>
    </row>
    <row r="427" spans="2:7" x14ac:dyDescent="0.2">
      <c r="B427" s="613"/>
      <c r="C427" s="617" t="s">
        <v>537</v>
      </c>
      <c r="D427" s="597">
        <v>1.559571</v>
      </c>
      <c r="E427" s="615">
        <f t="shared" si="22"/>
        <v>0.25322355594718943</v>
      </c>
      <c r="F427" s="615">
        <f>IF(SUM($D$29:$D$31)=0,0,D427/SUM($D$29:D$31)*100)</f>
        <v>0.36260980851544283</v>
      </c>
      <c r="G427" s="598">
        <f t="shared" si="23"/>
        <v>8.503576601250904</v>
      </c>
    </row>
    <row r="428" spans="2:7" x14ac:dyDescent="0.2">
      <c r="B428" s="613"/>
      <c r="C428" s="617" t="s">
        <v>538</v>
      </c>
      <c r="D428" s="597">
        <v>0</v>
      </c>
      <c r="E428" s="615">
        <f t="shared" si="22"/>
        <v>0</v>
      </c>
      <c r="F428" s="615">
        <f>IF(SUM($D$29:$D$31)=0,0,D428/SUM($D$29:D$31)*100)</f>
        <v>0</v>
      </c>
      <c r="G428" s="598">
        <f t="shared" si="23"/>
        <v>0</v>
      </c>
    </row>
    <row r="429" spans="2:7" x14ac:dyDescent="0.2">
      <c r="B429" s="613"/>
      <c r="C429" s="617" t="s">
        <v>539</v>
      </c>
      <c r="D429" s="597">
        <v>0</v>
      </c>
      <c r="E429" s="615">
        <f t="shared" si="22"/>
        <v>0</v>
      </c>
      <c r="F429" s="615">
        <f>IF(SUM($D$29:$D$31)=0,0,D429/SUM($D$29:D$31)*100)</f>
        <v>0</v>
      </c>
      <c r="G429" s="598">
        <f t="shared" si="23"/>
        <v>0</v>
      </c>
    </row>
    <row r="430" spans="2:7" x14ac:dyDescent="0.2">
      <c r="B430" s="613"/>
      <c r="C430" s="617" t="s">
        <v>540</v>
      </c>
      <c r="D430" s="597">
        <v>0</v>
      </c>
      <c r="E430" s="615">
        <f t="shared" si="22"/>
        <v>0</v>
      </c>
      <c r="F430" s="615">
        <f>IF(SUM($D$29:$D$31)=0,0,D430/SUM($D$29:D$31)*100)</f>
        <v>0</v>
      </c>
      <c r="G430" s="598">
        <f t="shared" si="23"/>
        <v>0</v>
      </c>
    </row>
    <row r="431" spans="2:7" x14ac:dyDescent="0.2">
      <c r="B431" s="613"/>
      <c r="C431" s="617" t="s">
        <v>541</v>
      </c>
      <c r="D431" s="597">
        <v>3.010513</v>
      </c>
      <c r="E431" s="615">
        <f t="shared" si="22"/>
        <v>0.48880929889388886</v>
      </c>
      <c r="F431" s="615">
        <f>IF(SUM($D$29:$D$31)=0,0,D431/SUM($D$29:D$31)*100)</f>
        <v>0.69996270927277526</v>
      </c>
      <c r="G431" s="598">
        <f t="shared" si="23"/>
        <v>16.414852484793357</v>
      </c>
    </row>
    <row r="432" spans="2:7" x14ac:dyDescent="0.2">
      <c r="B432" s="613"/>
      <c r="C432" s="617" t="s">
        <v>542</v>
      </c>
      <c r="D432" s="597">
        <v>0</v>
      </c>
      <c r="E432" s="615">
        <f t="shared" si="22"/>
        <v>0</v>
      </c>
      <c r="F432" s="615">
        <f>IF(SUM($D$29:$D$31)=0,0,D432/SUM($D$29:D$31)*100)</f>
        <v>0</v>
      </c>
      <c r="G432" s="598">
        <f t="shared" si="23"/>
        <v>0</v>
      </c>
    </row>
    <row r="433" spans="2:7" x14ac:dyDescent="0.2">
      <c r="B433" s="613"/>
      <c r="C433" s="617" t="s">
        <v>543</v>
      </c>
      <c r="D433" s="597">
        <v>0</v>
      </c>
      <c r="E433" s="615">
        <f t="shared" si="22"/>
        <v>0</v>
      </c>
      <c r="F433" s="615">
        <f>IF(SUM($D$29:$D$31)=0,0,D433/SUM($D$29:D$31)*100)</f>
        <v>0</v>
      </c>
      <c r="G433" s="598">
        <f t="shared" si="23"/>
        <v>0</v>
      </c>
    </row>
    <row r="434" spans="2:7" x14ac:dyDescent="0.2">
      <c r="B434" s="613"/>
      <c r="C434" s="617" t="s">
        <v>544</v>
      </c>
      <c r="D434" s="597">
        <v>0</v>
      </c>
      <c r="E434" s="615">
        <f t="shared" si="22"/>
        <v>0</v>
      </c>
      <c r="F434" s="615">
        <f>IF(SUM($D$29:$D$31)=0,0,D434/SUM($D$29:D$31)*100)</f>
        <v>0</v>
      </c>
      <c r="G434" s="598">
        <f t="shared" si="23"/>
        <v>0</v>
      </c>
    </row>
    <row r="435" spans="2:7" x14ac:dyDescent="0.2">
      <c r="B435" s="613"/>
      <c r="C435" s="617" t="s">
        <v>545</v>
      </c>
      <c r="D435" s="597">
        <v>0</v>
      </c>
      <c r="E435" s="615">
        <f t="shared" si="22"/>
        <v>0</v>
      </c>
      <c r="F435" s="615">
        <f>IF(SUM($D$29:$D$31)=0,0,D435/SUM($D$29:D$31)*100)</f>
        <v>0</v>
      </c>
      <c r="G435" s="598">
        <f t="shared" si="23"/>
        <v>0</v>
      </c>
    </row>
    <row r="436" spans="2:7" x14ac:dyDescent="0.2">
      <c r="B436" s="613"/>
      <c r="C436" s="617" t="s">
        <v>546</v>
      </c>
      <c r="D436" s="597">
        <v>1.1834690000000001</v>
      </c>
      <c r="E436" s="615">
        <f t="shared" si="22"/>
        <v>0.19215683577936776</v>
      </c>
      <c r="F436" s="615">
        <f>IF(SUM($D$29:$D$31)=0,0,D436/SUM($D$29:D$31)*100)</f>
        <v>0.27516379021792703</v>
      </c>
      <c r="G436" s="598">
        <f t="shared" si="23"/>
        <v>6.4528766543528997</v>
      </c>
    </row>
    <row r="437" spans="2:7" x14ac:dyDescent="0.2">
      <c r="B437" s="613"/>
      <c r="C437" s="617" t="s">
        <v>547</v>
      </c>
      <c r="D437" s="597">
        <v>0</v>
      </c>
      <c r="E437" s="615">
        <f t="shared" si="22"/>
        <v>0</v>
      </c>
      <c r="F437" s="615">
        <f>IF(SUM($D$29:$D$31)=0,0,D437/SUM($D$29:D$31)*100)</f>
        <v>0</v>
      </c>
      <c r="G437" s="598">
        <f t="shared" si="23"/>
        <v>0</v>
      </c>
    </row>
    <row r="438" spans="2:7" x14ac:dyDescent="0.2">
      <c r="B438" s="613"/>
      <c r="C438" s="617" t="s">
        <v>548</v>
      </c>
      <c r="D438" s="597">
        <v>0</v>
      </c>
      <c r="E438" s="615">
        <f t="shared" si="22"/>
        <v>0</v>
      </c>
      <c r="F438" s="615">
        <f>IF(SUM($D$29:$D$31)=0,0,D438/SUM($D$29:D$31)*100)</f>
        <v>0</v>
      </c>
      <c r="G438" s="598">
        <f t="shared" si="23"/>
        <v>0</v>
      </c>
    </row>
    <row r="439" spans="2:7" x14ac:dyDescent="0.2">
      <c r="B439" s="613"/>
      <c r="C439" s="617" t="s">
        <v>549</v>
      </c>
      <c r="D439" s="597">
        <v>0</v>
      </c>
      <c r="E439" s="615">
        <f t="shared" si="22"/>
        <v>0</v>
      </c>
      <c r="F439" s="615">
        <f>IF(SUM($D$29:$D$31)=0,0,D439/SUM($D$29:D$31)*100)</f>
        <v>0</v>
      </c>
      <c r="G439" s="598">
        <f t="shared" si="23"/>
        <v>0</v>
      </c>
    </row>
    <row r="440" spans="2:7" x14ac:dyDescent="0.2">
      <c r="B440" s="618"/>
      <c r="C440" s="619" t="s">
        <v>550</v>
      </c>
      <c r="D440" s="620">
        <v>0</v>
      </c>
      <c r="E440" s="621">
        <f t="shared" si="22"/>
        <v>0</v>
      </c>
      <c r="F440" s="621">
        <f>IF(SUM($D$29:$D$31)=0,0,D440/SUM($D$29:D$31)*100)</f>
        <v>0</v>
      </c>
      <c r="G440" s="601">
        <f t="shared" si="23"/>
        <v>0</v>
      </c>
    </row>
    <row r="441" spans="2:7" x14ac:dyDescent="0.2">
      <c r="D441" s="604"/>
      <c r="F441" s="602"/>
    </row>
    <row r="442" spans="2:7" x14ac:dyDescent="0.2">
      <c r="D442" s="604"/>
      <c r="F442" s="602"/>
    </row>
    <row r="443" spans="2:7" x14ac:dyDescent="0.2">
      <c r="B443" s="590" t="s">
        <v>553</v>
      </c>
      <c r="D443" s="604"/>
    </row>
    <row r="444" spans="2:7" x14ac:dyDescent="0.2">
      <c r="D444" s="604"/>
    </row>
    <row r="445" spans="2:7" ht="25.5" x14ac:dyDescent="0.2">
      <c r="B445" s="606"/>
      <c r="C445" s="607" t="s">
        <v>515</v>
      </c>
      <c r="D445" s="624" t="s">
        <v>516</v>
      </c>
      <c r="E445" s="609" t="s">
        <v>517</v>
      </c>
      <c r="F445" s="625"/>
    </row>
    <row r="446" spans="2:7" x14ac:dyDescent="0.2">
      <c r="B446" s="610" t="s">
        <v>504</v>
      </c>
      <c r="C446" s="611" t="s">
        <v>520</v>
      </c>
      <c r="D446" s="595">
        <v>0</v>
      </c>
      <c r="E446" s="596">
        <f>IF($C$4=0,0,D446/$C$4*100)</f>
        <v>0</v>
      </c>
      <c r="F446" s="626"/>
    </row>
    <row r="447" spans="2:7" x14ac:dyDescent="0.2">
      <c r="B447" s="613"/>
      <c r="C447" s="614" t="s">
        <v>761</v>
      </c>
      <c r="D447" s="597">
        <v>0</v>
      </c>
      <c r="E447" s="598">
        <f t="shared" ref="E447:E476" si="24">IF($C$4=0,0,D447/$C$4*100)</f>
        <v>0</v>
      </c>
      <c r="F447" s="626"/>
    </row>
    <row r="448" spans="2:7" x14ac:dyDescent="0.2">
      <c r="B448" s="613"/>
      <c r="C448" s="616" t="s">
        <v>521</v>
      </c>
      <c r="D448" s="597">
        <v>2</v>
      </c>
      <c r="E448" s="598">
        <f t="shared" si="24"/>
        <v>0.23815837898490083</v>
      </c>
      <c r="F448" s="626"/>
    </row>
    <row r="449" spans="2:6" x14ac:dyDescent="0.2">
      <c r="B449" s="613"/>
      <c r="C449" s="616" t="s">
        <v>522</v>
      </c>
      <c r="D449" s="597">
        <v>8.0418909999999997</v>
      </c>
      <c r="E449" s="598">
        <f t="shared" si="24"/>
        <v>0.95762186226663149</v>
      </c>
      <c r="F449" s="626"/>
    </row>
    <row r="450" spans="2:6" x14ac:dyDescent="0.2">
      <c r="B450" s="613"/>
      <c r="C450" s="616" t="s">
        <v>523</v>
      </c>
      <c r="D450" s="597">
        <v>120.295528</v>
      </c>
      <c r="E450" s="598">
        <f t="shared" si="24"/>
        <v>14.324693973806376</v>
      </c>
      <c r="F450" s="626"/>
    </row>
    <row r="451" spans="2:6" x14ac:dyDescent="0.2">
      <c r="B451" s="613"/>
      <c r="C451" s="616" t="s">
        <v>524</v>
      </c>
      <c r="D451" s="597">
        <v>0</v>
      </c>
      <c r="E451" s="598">
        <f t="shared" si="24"/>
        <v>0</v>
      </c>
      <c r="F451" s="626"/>
    </row>
    <row r="452" spans="2:6" x14ac:dyDescent="0.2">
      <c r="B452" s="613"/>
      <c r="C452" s="616" t="s">
        <v>525</v>
      </c>
      <c r="D452" s="597">
        <v>313.95324199999999</v>
      </c>
      <c r="E452" s="598">
        <f t="shared" si="24"/>
        <v>37.385297595887138</v>
      </c>
      <c r="F452" s="626"/>
    </row>
    <row r="453" spans="2:6" x14ac:dyDescent="0.2">
      <c r="B453" s="613"/>
      <c r="C453" s="616" t="s">
        <v>526</v>
      </c>
      <c r="D453" s="597">
        <v>1</v>
      </c>
      <c r="E453" s="598">
        <f t="shared" si="24"/>
        <v>0.11907918949245042</v>
      </c>
      <c r="F453" s="626"/>
    </row>
    <row r="454" spans="2:6" x14ac:dyDescent="0.2">
      <c r="B454" s="613"/>
      <c r="C454" s="616" t="s">
        <v>527</v>
      </c>
      <c r="D454" s="597">
        <v>48.322830000000003</v>
      </c>
      <c r="E454" s="598">
        <f t="shared" si="24"/>
        <v>5.7542434303814689</v>
      </c>
      <c r="F454" s="626"/>
    </row>
    <row r="455" spans="2:6" x14ac:dyDescent="0.2">
      <c r="B455" s="613"/>
      <c r="C455" s="616" t="s">
        <v>528</v>
      </c>
      <c r="D455" s="597">
        <v>75.251281000000006</v>
      </c>
      <c r="E455" s="598">
        <f t="shared" si="24"/>
        <v>8.9608615497486355</v>
      </c>
      <c r="F455" s="626"/>
    </row>
    <row r="456" spans="2:6" x14ac:dyDescent="0.2">
      <c r="B456" s="613"/>
      <c r="C456" s="616" t="s">
        <v>529</v>
      </c>
      <c r="D456" s="597">
        <v>186.12806599999999</v>
      </c>
      <c r="E456" s="598">
        <f t="shared" si="24"/>
        <v>22.163979241077318</v>
      </c>
      <c r="F456" s="626"/>
    </row>
    <row r="457" spans="2:6" x14ac:dyDescent="0.2">
      <c r="B457" s="613"/>
      <c r="C457" s="616" t="s">
        <v>530</v>
      </c>
      <c r="D457" s="597">
        <v>0</v>
      </c>
      <c r="E457" s="598">
        <f t="shared" si="24"/>
        <v>0</v>
      </c>
      <c r="F457" s="626"/>
    </row>
    <row r="458" spans="2:6" x14ac:dyDescent="0.2">
      <c r="B458" s="613"/>
      <c r="C458" s="617" t="s">
        <v>531</v>
      </c>
      <c r="D458" s="597">
        <v>0</v>
      </c>
      <c r="E458" s="598">
        <f t="shared" si="24"/>
        <v>0</v>
      </c>
      <c r="F458" s="626"/>
    </row>
    <row r="459" spans="2:6" x14ac:dyDescent="0.2">
      <c r="B459" s="613"/>
      <c r="C459" s="617" t="s">
        <v>532</v>
      </c>
      <c r="D459" s="597">
        <v>0</v>
      </c>
      <c r="E459" s="598">
        <f t="shared" si="24"/>
        <v>0</v>
      </c>
      <c r="F459" s="626"/>
    </row>
    <row r="460" spans="2:6" x14ac:dyDescent="0.2">
      <c r="B460" s="613"/>
      <c r="C460" s="617" t="s">
        <v>533</v>
      </c>
      <c r="D460" s="597">
        <v>0</v>
      </c>
      <c r="E460" s="598">
        <f t="shared" si="24"/>
        <v>0</v>
      </c>
      <c r="F460" s="626"/>
    </row>
    <row r="461" spans="2:6" x14ac:dyDescent="0.2">
      <c r="B461" s="613"/>
      <c r="C461" s="617" t="s">
        <v>534</v>
      </c>
      <c r="D461" s="597">
        <v>0</v>
      </c>
      <c r="E461" s="598">
        <f t="shared" si="24"/>
        <v>0</v>
      </c>
      <c r="F461" s="626"/>
    </row>
    <row r="462" spans="2:6" x14ac:dyDescent="0.2">
      <c r="B462" s="613"/>
      <c r="C462" s="617" t="s">
        <v>535</v>
      </c>
      <c r="D462" s="597">
        <v>185.703464</v>
      </c>
      <c r="E462" s="598">
        <f t="shared" si="24"/>
        <v>22.113417979060443</v>
      </c>
      <c r="F462" s="626"/>
    </row>
    <row r="463" spans="2:6" x14ac:dyDescent="0.2">
      <c r="B463" s="613"/>
      <c r="C463" s="617" t="s">
        <v>536</v>
      </c>
      <c r="D463" s="597">
        <v>0</v>
      </c>
      <c r="E463" s="598">
        <f t="shared" si="24"/>
        <v>0</v>
      </c>
      <c r="F463" s="626"/>
    </row>
    <row r="464" spans="2:6" x14ac:dyDescent="0.2">
      <c r="B464" s="613"/>
      <c r="C464" s="617" t="s">
        <v>537</v>
      </c>
      <c r="D464" s="597">
        <v>62.068227</v>
      </c>
      <c r="E464" s="598">
        <f t="shared" si="24"/>
        <v>7.3910341643934272</v>
      </c>
      <c r="F464" s="626"/>
    </row>
    <row r="465" spans="2:6" x14ac:dyDescent="0.2">
      <c r="B465" s="613"/>
      <c r="C465" s="617" t="s">
        <v>538</v>
      </c>
      <c r="D465" s="597">
        <v>0</v>
      </c>
      <c r="E465" s="598">
        <f t="shared" si="24"/>
        <v>0</v>
      </c>
      <c r="F465" s="626"/>
    </row>
    <row r="466" spans="2:6" x14ac:dyDescent="0.2">
      <c r="B466" s="613"/>
      <c r="C466" s="617" t="s">
        <v>539</v>
      </c>
      <c r="D466" s="597">
        <v>0</v>
      </c>
      <c r="E466" s="598">
        <f t="shared" si="24"/>
        <v>0</v>
      </c>
      <c r="F466" s="626"/>
    </row>
    <row r="467" spans="2:6" x14ac:dyDescent="0.2">
      <c r="B467" s="613"/>
      <c r="C467" s="617" t="s">
        <v>540</v>
      </c>
      <c r="D467" s="597">
        <v>8.3609489999999997</v>
      </c>
      <c r="E467" s="598">
        <f t="shared" si="24"/>
        <v>0.99561503030771381</v>
      </c>
      <c r="F467" s="626"/>
    </row>
    <row r="468" spans="2:6" x14ac:dyDescent="0.2">
      <c r="B468" s="613"/>
      <c r="C468" s="617" t="s">
        <v>541</v>
      </c>
      <c r="D468" s="597">
        <v>45.857393000000002</v>
      </c>
      <c r="E468" s="598">
        <f t="shared" si="24"/>
        <v>5.4606611906767695</v>
      </c>
      <c r="F468" s="626"/>
    </row>
    <row r="469" spans="2:6" x14ac:dyDescent="0.2">
      <c r="B469" s="613"/>
      <c r="C469" s="617" t="s">
        <v>542</v>
      </c>
      <c r="D469" s="597">
        <v>0</v>
      </c>
      <c r="E469" s="598">
        <f t="shared" si="24"/>
        <v>0</v>
      </c>
      <c r="F469" s="626"/>
    </row>
    <row r="470" spans="2:6" x14ac:dyDescent="0.2">
      <c r="B470" s="613"/>
      <c r="C470" s="617" t="s">
        <v>543</v>
      </c>
      <c r="D470" s="597">
        <v>0</v>
      </c>
      <c r="E470" s="598">
        <f t="shared" si="24"/>
        <v>0</v>
      </c>
      <c r="F470" s="626"/>
    </row>
    <row r="471" spans="2:6" x14ac:dyDescent="0.2">
      <c r="B471" s="613"/>
      <c r="C471" s="617" t="s">
        <v>544</v>
      </c>
      <c r="D471" s="597">
        <v>0</v>
      </c>
      <c r="E471" s="598">
        <f t="shared" si="24"/>
        <v>0</v>
      </c>
      <c r="F471" s="626"/>
    </row>
    <row r="472" spans="2:6" x14ac:dyDescent="0.2">
      <c r="B472" s="613"/>
      <c r="C472" s="617" t="s">
        <v>545</v>
      </c>
      <c r="D472" s="597">
        <v>0</v>
      </c>
      <c r="E472" s="598">
        <f t="shared" si="24"/>
        <v>0</v>
      </c>
      <c r="F472" s="626"/>
    </row>
    <row r="473" spans="2:6" x14ac:dyDescent="0.2">
      <c r="B473" s="613"/>
      <c r="C473" s="617" t="s">
        <v>546</v>
      </c>
      <c r="D473" s="597">
        <v>94.409469999999999</v>
      </c>
      <c r="E473" s="598">
        <f t="shared" si="24"/>
        <v>11.242203168011814</v>
      </c>
      <c r="F473" s="626"/>
    </row>
    <row r="474" spans="2:6" x14ac:dyDescent="0.2">
      <c r="B474" s="613"/>
      <c r="C474" s="617" t="s">
        <v>547</v>
      </c>
      <c r="D474" s="597">
        <v>81.822658000000004</v>
      </c>
      <c r="E474" s="598">
        <f t="shared" si="24"/>
        <v>9.7433757967579648</v>
      </c>
      <c r="F474" s="626"/>
    </row>
    <row r="475" spans="2:6" x14ac:dyDescent="0.2">
      <c r="B475" s="613"/>
      <c r="C475" s="617" t="s">
        <v>548</v>
      </c>
      <c r="D475" s="597">
        <v>0</v>
      </c>
      <c r="E475" s="598">
        <f t="shared" si="24"/>
        <v>0</v>
      </c>
      <c r="F475" s="626"/>
    </row>
    <row r="476" spans="2:6" x14ac:dyDescent="0.2">
      <c r="B476" s="613"/>
      <c r="C476" s="617" t="s">
        <v>549</v>
      </c>
      <c r="D476" s="597">
        <v>1.2127060000000001</v>
      </c>
      <c r="E476" s="598">
        <f t="shared" si="24"/>
        <v>0.14440804757263159</v>
      </c>
      <c r="F476" s="626"/>
    </row>
    <row r="477" spans="2:6" x14ac:dyDescent="0.2">
      <c r="B477" s="618"/>
      <c r="C477" s="619" t="s">
        <v>550</v>
      </c>
      <c r="D477" s="620">
        <v>0</v>
      </c>
      <c r="E477" s="601">
        <f>IF($C$4=0,0,D477/$C$4*100)</f>
        <v>0</v>
      </c>
      <c r="F477" s="626"/>
    </row>
    <row r="478" spans="2:6" x14ac:dyDescent="0.2">
      <c r="C478" s="587"/>
      <c r="D478" s="597"/>
      <c r="E478" s="627"/>
      <c r="F478" s="626"/>
    </row>
    <row r="479" spans="2:6" x14ac:dyDescent="0.2">
      <c r="B479" s="610" t="s">
        <v>20</v>
      </c>
      <c r="C479" s="611" t="s">
        <v>520</v>
      </c>
      <c r="D479" s="595">
        <v>0</v>
      </c>
      <c r="E479" s="596">
        <f>IF($C$5=0,0,D479/$C$5*100)</f>
        <v>0</v>
      </c>
      <c r="F479" s="626"/>
    </row>
    <row r="480" spans="2:6" x14ac:dyDescent="0.2">
      <c r="B480" s="613"/>
      <c r="C480" s="614" t="s">
        <v>761</v>
      </c>
      <c r="D480" s="597">
        <v>0</v>
      </c>
      <c r="E480" s="598">
        <f t="shared" ref="E480:E510" si="25">IF($C$5=0,0,D480/$C$5*100)</f>
        <v>0</v>
      </c>
      <c r="F480" s="626"/>
    </row>
    <row r="481" spans="2:6" x14ac:dyDescent="0.2">
      <c r="B481" s="613"/>
      <c r="C481" s="616" t="s">
        <v>521</v>
      </c>
      <c r="D481" s="597">
        <v>4.1968500000000004</v>
      </c>
      <c r="E481" s="598">
        <f t="shared" si="25"/>
        <v>11.198171385586967</v>
      </c>
      <c r="F481" s="626"/>
    </row>
    <row r="482" spans="2:6" x14ac:dyDescent="0.2">
      <c r="B482" s="613"/>
      <c r="C482" s="616" t="s">
        <v>522</v>
      </c>
      <c r="D482" s="597">
        <v>0</v>
      </c>
      <c r="E482" s="598">
        <f t="shared" si="25"/>
        <v>0</v>
      </c>
      <c r="F482" s="626"/>
    </row>
    <row r="483" spans="2:6" x14ac:dyDescent="0.2">
      <c r="B483" s="613"/>
      <c r="C483" s="616" t="s">
        <v>523</v>
      </c>
      <c r="D483" s="597">
        <v>4.1126709999999997</v>
      </c>
      <c r="E483" s="598">
        <f t="shared" si="25"/>
        <v>10.973562245620721</v>
      </c>
      <c r="F483" s="626"/>
    </row>
    <row r="484" spans="2:6" x14ac:dyDescent="0.2">
      <c r="B484" s="613"/>
      <c r="C484" s="616" t="s">
        <v>524</v>
      </c>
      <c r="D484" s="597">
        <v>0</v>
      </c>
      <c r="E484" s="598">
        <f t="shared" si="25"/>
        <v>0</v>
      </c>
      <c r="F484" s="626"/>
    </row>
    <row r="485" spans="2:6" x14ac:dyDescent="0.2">
      <c r="B485" s="613"/>
      <c r="C485" s="616" t="s">
        <v>525</v>
      </c>
      <c r="D485" s="597">
        <v>2.4510230000000002</v>
      </c>
      <c r="E485" s="598">
        <f t="shared" si="25"/>
        <v>6.5398991205345727</v>
      </c>
      <c r="F485" s="626"/>
    </row>
    <row r="486" spans="2:6" x14ac:dyDescent="0.2">
      <c r="B486" s="613"/>
      <c r="C486" s="616" t="s">
        <v>526</v>
      </c>
      <c r="D486" s="597">
        <v>1</v>
      </c>
      <c r="E486" s="598">
        <f t="shared" si="25"/>
        <v>2.6682324566250797</v>
      </c>
      <c r="F486" s="626"/>
    </row>
    <row r="487" spans="2:6" x14ac:dyDescent="0.2">
      <c r="B487" s="613"/>
      <c r="C487" s="616" t="s">
        <v>527</v>
      </c>
      <c r="D487" s="597">
        <v>0</v>
      </c>
      <c r="E487" s="598">
        <f t="shared" si="25"/>
        <v>0</v>
      </c>
      <c r="F487" s="626"/>
    </row>
    <row r="488" spans="2:6" x14ac:dyDescent="0.2">
      <c r="B488" s="613"/>
      <c r="C488" s="616" t="s">
        <v>528</v>
      </c>
      <c r="D488" s="597">
        <v>0</v>
      </c>
      <c r="E488" s="598">
        <f t="shared" si="25"/>
        <v>0</v>
      </c>
      <c r="F488" s="626"/>
    </row>
    <row r="489" spans="2:6" x14ac:dyDescent="0.2">
      <c r="B489" s="613"/>
      <c r="C489" s="616" t="s">
        <v>529</v>
      </c>
      <c r="D489" s="597">
        <v>0</v>
      </c>
      <c r="E489" s="598">
        <f t="shared" si="25"/>
        <v>0</v>
      </c>
      <c r="F489" s="626"/>
    </row>
    <row r="490" spans="2:6" x14ac:dyDescent="0.2">
      <c r="B490" s="613"/>
      <c r="C490" s="616" t="s">
        <v>530</v>
      </c>
      <c r="D490" s="597">
        <v>0</v>
      </c>
      <c r="E490" s="598">
        <f t="shared" si="25"/>
        <v>0</v>
      </c>
      <c r="F490" s="626"/>
    </row>
    <row r="491" spans="2:6" x14ac:dyDescent="0.2">
      <c r="B491" s="613"/>
      <c r="C491" s="617" t="s">
        <v>531</v>
      </c>
      <c r="D491" s="597">
        <v>0</v>
      </c>
      <c r="E491" s="598">
        <f t="shared" si="25"/>
        <v>0</v>
      </c>
      <c r="F491" s="626"/>
    </row>
    <row r="492" spans="2:6" x14ac:dyDescent="0.2">
      <c r="B492" s="613"/>
      <c r="C492" s="617" t="s">
        <v>532</v>
      </c>
      <c r="D492" s="597">
        <v>0</v>
      </c>
      <c r="E492" s="598">
        <f t="shared" si="25"/>
        <v>0</v>
      </c>
      <c r="F492" s="626"/>
    </row>
    <row r="493" spans="2:6" x14ac:dyDescent="0.2">
      <c r="B493" s="613"/>
      <c r="C493" s="617" t="s">
        <v>533</v>
      </c>
      <c r="D493" s="597">
        <v>0</v>
      </c>
      <c r="E493" s="598">
        <f t="shared" si="25"/>
        <v>0</v>
      </c>
      <c r="F493" s="626"/>
    </row>
    <row r="494" spans="2:6" x14ac:dyDescent="0.2">
      <c r="B494" s="613"/>
      <c r="C494" s="617" t="s">
        <v>534</v>
      </c>
      <c r="D494" s="597">
        <v>0</v>
      </c>
      <c r="E494" s="598">
        <f t="shared" si="25"/>
        <v>0</v>
      </c>
      <c r="F494" s="626"/>
    </row>
    <row r="495" spans="2:6" x14ac:dyDescent="0.2">
      <c r="B495" s="613"/>
      <c r="C495" s="617" t="s">
        <v>535</v>
      </c>
      <c r="D495" s="597">
        <v>2.619729</v>
      </c>
      <c r="E495" s="598">
        <f t="shared" si="25"/>
        <v>6.9900459453619623</v>
      </c>
      <c r="F495" s="626"/>
    </row>
    <row r="496" spans="2:6" x14ac:dyDescent="0.2">
      <c r="B496" s="613"/>
      <c r="C496" s="617" t="s">
        <v>536</v>
      </c>
      <c r="D496" s="597">
        <v>0</v>
      </c>
      <c r="E496" s="598">
        <f t="shared" si="25"/>
        <v>0</v>
      </c>
      <c r="F496" s="626"/>
    </row>
    <row r="497" spans="2:6" x14ac:dyDescent="0.2">
      <c r="B497" s="613"/>
      <c r="C497" s="617" t="s">
        <v>537</v>
      </c>
      <c r="D497" s="597">
        <v>5.7261879999999996</v>
      </c>
      <c r="E497" s="598">
        <f t="shared" si="25"/>
        <v>15.278800674337051</v>
      </c>
      <c r="F497" s="626"/>
    </row>
    <row r="498" spans="2:6" x14ac:dyDescent="0.2">
      <c r="B498" s="613"/>
      <c r="C498" s="617" t="s">
        <v>538</v>
      </c>
      <c r="D498" s="597">
        <v>0</v>
      </c>
      <c r="E498" s="598">
        <f t="shared" si="25"/>
        <v>0</v>
      </c>
      <c r="F498" s="626"/>
    </row>
    <row r="499" spans="2:6" x14ac:dyDescent="0.2">
      <c r="B499" s="613"/>
      <c r="C499" s="617" t="s">
        <v>539</v>
      </c>
      <c r="D499" s="597">
        <v>1</v>
      </c>
      <c r="E499" s="598">
        <f t="shared" si="25"/>
        <v>2.6682324566250797</v>
      </c>
      <c r="F499" s="626"/>
    </row>
    <row r="500" spans="2:6" x14ac:dyDescent="0.2">
      <c r="B500" s="613"/>
      <c r="C500" s="617" t="s">
        <v>540</v>
      </c>
      <c r="D500" s="597">
        <v>0</v>
      </c>
      <c r="E500" s="598">
        <f t="shared" si="25"/>
        <v>0</v>
      </c>
      <c r="F500" s="626"/>
    </row>
    <row r="501" spans="2:6" x14ac:dyDescent="0.2">
      <c r="B501" s="613"/>
      <c r="C501" s="617" t="s">
        <v>541</v>
      </c>
      <c r="D501" s="597">
        <v>2.762899</v>
      </c>
      <c r="E501" s="598">
        <f t="shared" si="25"/>
        <v>7.3720567861769757</v>
      </c>
      <c r="F501" s="626"/>
    </row>
    <row r="502" spans="2:6" x14ac:dyDescent="0.2">
      <c r="B502" s="613"/>
      <c r="C502" s="617" t="s">
        <v>542</v>
      </c>
      <c r="D502" s="597">
        <v>0</v>
      </c>
      <c r="E502" s="598">
        <f t="shared" si="25"/>
        <v>0</v>
      </c>
      <c r="F502" s="626"/>
    </row>
    <row r="503" spans="2:6" x14ac:dyDescent="0.2">
      <c r="B503" s="613"/>
      <c r="C503" s="617" t="s">
        <v>543</v>
      </c>
      <c r="D503" s="597">
        <v>0</v>
      </c>
      <c r="E503" s="598">
        <f t="shared" si="25"/>
        <v>0</v>
      </c>
      <c r="F503" s="626"/>
    </row>
    <row r="504" spans="2:6" x14ac:dyDescent="0.2">
      <c r="B504" s="613"/>
      <c r="C504" s="617" t="s">
        <v>544</v>
      </c>
      <c r="D504" s="597">
        <v>0</v>
      </c>
      <c r="E504" s="598">
        <f t="shared" si="25"/>
        <v>0</v>
      </c>
      <c r="F504" s="626"/>
    </row>
    <row r="505" spans="2:6" x14ac:dyDescent="0.2">
      <c r="B505" s="613"/>
      <c r="C505" s="617" t="s">
        <v>545</v>
      </c>
      <c r="D505" s="597">
        <v>0</v>
      </c>
      <c r="E505" s="598">
        <f t="shared" si="25"/>
        <v>0</v>
      </c>
      <c r="F505" s="626"/>
    </row>
    <row r="506" spans="2:6" x14ac:dyDescent="0.2">
      <c r="B506" s="613"/>
      <c r="C506" s="617" t="s">
        <v>546</v>
      </c>
      <c r="D506" s="597">
        <v>5.5594060000000001</v>
      </c>
      <c r="E506" s="598">
        <f t="shared" si="25"/>
        <v>14.833787528756206</v>
      </c>
      <c r="F506" s="626"/>
    </row>
    <row r="507" spans="2:6" x14ac:dyDescent="0.2">
      <c r="B507" s="613"/>
      <c r="C507" s="617" t="s">
        <v>547</v>
      </c>
      <c r="D507" s="597">
        <v>9.4397640000000003</v>
      </c>
      <c r="E507" s="598">
        <f t="shared" si="25"/>
        <v>25.187484687680989</v>
      </c>
      <c r="F507" s="626"/>
    </row>
    <row r="508" spans="2:6" x14ac:dyDescent="0.2">
      <c r="B508" s="613"/>
      <c r="C508" s="617" t="s">
        <v>548</v>
      </c>
      <c r="D508" s="597">
        <v>0</v>
      </c>
      <c r="E508" s="598">
        <f t="shared" si="25"/>
        <v>0</v>
      </c>
      <c r="F508" s="626"/>
    </row>
    <row r="509" spans="2:6" x14ac:dyDescent="0.2">
      <c r="B509" s="613"/>
      <c r="C509" s="617" t="s">
        <v>549</v>
      </c>
      <c r="D509" s="597">
        <v>0</v>
      </c>
      <c r="E509" s="598">
        <f t="shared" si="25"/>
        <v>0</v>
      </c>
      <c r="F509" s="626"/>
    </row>
    <row r="510" spans="2:6" x14ac:dyDescent="0.2">
      <c r="B510" s="618"/>
      <c r="C510" s="619" t="s">
        <v>550</v>
      </c>
      <c r="D510" s="620">
        <v>0</v>
      </c>
      <c r="E510" s="601">
        <f t="shared" si="25"/>
        <v>0</v>
      </c>
      <c r="F510" s="626"/>
    </row>
    <row r="511" spans="2:6" ht="12" customHeight="1" x14ac:dyDescent="0.2"/>
    <row r="512" spans="2:6" ht="12" customHeight="1" x14ac:dyDescent="0.2">
      <c r="B512" s="610" t="s">
        <v>505</v>
      </c>
      <c r="C512" s="611" t="s">
        <v>520</v>
      </c>
      <c r="D512" s="595">
        <v>0</v>
      </c>
      <c r="E512" s="596">
        <f>IF($C$6=0,0,D512/$C$6*100)</f>
        <v>0</v>
      </c>
    </row>
    <row r="513" spans="2:5" ht="12" customHeight="1" x14ac:dyDescent="0.2">
      <c r="B513" s="613"/>
      <c r="C513" s="614" t="s">
        <v>761</v>
      </c>
      <c r="D513" s="597">
        <v>0</v>
      </c>
      <c r="E513" s="598">
        <f t="shared" ref="E513:E543" si="26">IF($C$6=0,0,D513/$C$6*100)</f>
        <v>0</v>
      </c>
    </row>
    <row r="514" spans="2:5" ht="12" customHeight="1" x14ac:dyDescent="0.2">
      <c r="B514" s="613"/>
      <c r="C514" s="616" t="s">
        <v>521</v>
      </c>
      <c r="D514" s="597">
        <v>5.8264680000000002</v>
      </c>
      <c r="E514" s="598">
        <f t="shared" si="26"/>
        <v>4.4964827341098887</v>
      </c>
    </row>
    <row r="515" spans="2:5" ht="12" customHeight="1" x14ac:dyDescent="0.2">
      <c r="B515" s="613"/>
      <c r="C515" s="616" t="s">
        <v>522</v>
      </c>
      <c r="D515" s="597">
        <v>6.273269</v>
      </c>
      <c r="E515" s="598">
        <f t="shared" si="26"/>
        <v>4.8412942017233789</v>
      </c>
    </row>
    <row r="516" spans="2:5" ht="12" customHeight="1" x14ac:dyDescent="0.2">
      <c r="B516" s="613"/>
      <c r="C516" s="616" t="s">
        <v>523</v>
      </c>
      <c r="D516" s="597">
        <v>30.039194999999999</v>
      </c>
      <c r="E516" s="598">
        <f t="shared" si="26"/>
        <v>23.18226439483751</v>
      </c>
    </row>
    <row r="517" spans="2:5" ht="12" customHeight="1" x14ac:dyDescent="0.2">
      <c r="B517" s="613"/>
      <c r="C517" s="616" t="s">
        <v>524</v>
      </c>
      <c r="D517" s="597">
        <v>0</v>
      </c>
      <c r="E517" s="598">
        <f t="shared" si="26"/>
        <v>0</v>
      </c>
    </row>
    <row r="518" spans="2:5" ht="12" customHeight="1" x14ac:dyDescent="0.2">
      <c r="B518" s="613"/>
      <c r="C518" s="616" t="s">
        <v>525</v>
      </c>
      <c r="D518" s="597">
        <v>5.75251</v>
      </c>
      <c r="E518" s="598">
        <f t="shared" si="26"/>
        <v>4.4394068400949731</v>
      </c>
    </row>
    <row r="519" spans="2:5" ht="12" customHeight="1" x14ac:dyDescent="0.2">
      <c r="B519" s="613"/>
      <c r="C519" s="616" t="s">
        <v>526</v>
      </c>
      <c r="D519" s="597">
        <v>0</v>
      </c>
      <c r="E519" s="598">
        <f t="shared" si="26"/>
        <v>0</v>
      </c>
    </row>
    <row r="520" spans="2:5" ht="12" customHeight="1" x14ac:dyDescent="0.2">
      <c r="B520" s="613"/>
      <c r="C520" s="616" t="s">
        <v>527</v>
      </c>
      <c r="D520" s="597">
        <v>7.5645610000000003</v>
      </c>
      <c r="E520" s="598">
        <f t="shared" si="26"/>
        <v>5.8378279821705084</v>
      </c>
    </row>
    <row r="521" spans="2:5" ht="12" customHeight="1" x14ac:dyDescent="0.2">
      <c r="B521" s="613"/>
      <c r="C521" s="616" t="s">
        <v>528</v>
      </c>
      <c r="D521" s="597">
        <v>1.644682</v>
      </c>
      <c r="E521" s="598">
        <f t="shared" si="26"/>
        <v>1.2692568149522696</v>
      </c>
    </row>
    <row r="522" spans="2:5" ht="12" customHeight="1" x14ac:dyDescent="0.2">
      <c r="B522" s="613"/>
      <c r="C522" s="616" t="s">
        <v>529</v>
      </c>
      <c r="D522" s="597">
        <v>0</v>
      </c>
      <c r="E522" s="598">
        <f t="shared" si="26"/>
        <v>0</v>
      </c>
    </row>
    <row r="523" spans="2:5" ht="12" customHeight="1" x14ac:dyDescent="0.2">
      <c r="B523" s="613"/>
      <c r="C523" s="616" t="s">
        <v>530</v>
      </c>
      <c r="D523" s="597">
        <v>0</v>
      </c>
      <c r="E523" s="598">
        <f t="shared" si="26"/>
        <v>0</v>
      </c>
    </row>
    <row r="524" spans="2:5" ht="12" customHeight="1" x14ac:dyDescent="0.2">
      <c r="B524" s="613"/>
      <c r="C524" s="617" t="s">
        <v>531</v>
      </c>
      <c r="D524" s="597">
        <v>0</v>
      </c>
      <c r="E524" s="598">
        <f t="shared" si="26"/>
        <v>0</v>
      </c>
    </row>
    <row r="525" spans="2:5" ht="12" customHeight="1" x14ac:dyDescent="0.2">
      <c r="B525" s="613"/>
      <c r="C525" s="617" t="s">
        <v>532</v>
      </c>
      <c r="D525" s="597">
        <v>0</v>
      </c>
      <c r="E525" s="598">
        <f t="shared" si="26"/>
        <v>0</v>
      </c>
    </row>
    <row r="526" spans="2:5" ht="12" customHeight="1" x14ac:dyDescent="0.2">
      <c r="B526" s="613"/>
      <c r="C526" s="617" t="s">
        <v>533</v>
      </c>
      <c r="D526" s="597">
        <v>0</v>
      </c>
      <c r="E526" s="598">
        <f t="shared" si="26"/>
        <v>0</v>
      </c>
    </row>
    <row r="527" spans="2:5" ht="12" customHeight="1" x14ac:dyDescent="0.2">
      <c r="B527" s="613"/>
      <c r="C527" s="617" t="s">
        <v>534</v>
      </c>
      <c r="D527" s="597">
        <v>0</v>
      </c>
      <c r="E527" s="598">
        <f t="shared" si="26"/>
        <v>0</v>
      </c>
    </row>
    <row r="528" spans="2:5" ht="12" customHeight="1" x14ac:dyDescent="0.2">
      <c r="B528" s="613"/>
      <c r="C528" s="617" t="s">
        <v>535</v>
      </c>
      <c r="D528" s="597">
        <v>18.623113</v>
      </c>
      <c r="E528" s="598">
        <f t="shared" si="26"/>
        <v>14.372087182127736</v>
      </c>
    </row>
    <row r="529" spans="2:5" ht="12" customHeight="1" x14ac:dyDescent="0.2">
      <c r="B529" s="613"/>
      <c r="C529" s="617" t="s">
        <v>536</v>
      </c>
      <c r="D529" s="597">
        <v>0</v>
      </c>
      <c r="E529" s="598">
        <f t="shared" si="26"/>
        <v>0</v>
      </c>
    </row>
    <row r="530" spans="2:5" ht="12" customHeight="1" x14ac:dyDescent="0.2">
      <c r="B530" s="613"/>
      <c r="C530" s="617" t="s">
        <v>537</v>
      </c>
      <c r="D530" s="597">
        <v>20.022846000000001</v>
      </c>
      <c r="E530" s="598">
        <f t="shared" si="26"/>
        <v>15.452308555842281</v>
      </c>
    </row>
    <row r="531" spans="2:5" ht="12" customHeight="1" x14ac:dyDescent="0.2">
      <c r="B531" s="613"/>
      <c r="C531" s="617" t="s">
        <v>538</v>
      </c>
      <c r="D531" s="597">
        <v>0</v>
      </c>
      <c r="E531" s="598">
        <f t="shared" si="26"/>
        <v>0</v>
      </c>
    </row>
    <row r="532" spans="2:5" ht="12" customHeight="1" x14ac:dyDescent="0.2">
      <c r="B532" s="613"/>
      <c r="C532" s="617" t="s">
        <v>539</v>
      </c>
      <c r="D532" s="597">
        <v>1</v>
      </c>
      <c r="E532" s="598">
        <f t="shared" si="26"/>
        <v>0.7717338761853475</v>
      </c>
    </row>
    <row r="533" spans="2:5" ht="12" customHeight="1" x14ac:dyDescent="0.2">
      <c r="B533" s="613"/>
      <c r="C533" s="617" t="s">
        <v>540</v>
      </c>
      <c r="D533" s="597">
        <v>1</v>
      </c>
      <c r="E533" s="598">
        <f t="shared" si="26"/>
        <v>0.7717338761853475</v>
      </c>
    </row>
    <row r="534" spans="2:5" ht="12" customHeight="1" x14ac:dyDescent="0.2">
      <c r="B534" s="613"/>
      <c r="C534" s="617" t="s">
        <v>541</v>
      </c>
      <c r="D534" s="597">
        <v>11.506684</v>
      </c>
      <c r="E534" s="598">
        <f t="shared" si="26"/>
        <v>8.8800978453599182</v>
      </c>
    </row>
    <row r="535" spans="2:5" ht="12" customHeight="1" x14ac:dyDescent="0.2">
      <c r="B535" s="613"/>
      <c r="C535" s="617" t="s">
        <v>542</v>
      </c>
      <c r="D535" s="597">
        <v>0</v>
      </c>
      <c r="E535" s="598">
        <f t="shared" si="26"/>
        <v>0</v>
      </c>
    </row>
    <row r="536" spans="2:5" ht="12" customHeight="1" x14ac:dyDescent="0.2">
      <c r="B536" s="613"/>
      <c r="C536" s="617" t="s">
        <v>543</v>
      </c>
      <c r="D536" s="597">
        <v>0</v>
      </c>
      <c r="E536" s="598">
        <f t="shared" si="26"/>
        <v>0</v>
      </c>
    </row>
    <row r="537" spans="2:5" ht="12" customHeight="1" x14ac:dyDescent="0.2">
      <c r="B537" s="613"/>
      <c r="C537" s="617" t="s">
        <v>544</v>
      </c>
      <c r="D537" s="597">
        <v>0</v>
      </c>
      <c r="E537" s="598">
        <f t="shared" si="26"/>
        <v>0</v>
      </c>
    </row>
    <row r="538" spans="2:5" ht="12" customHeight="1" x14ac:dyDescent="0.2">
      <c r="B538" s="613"/>
      <c r="C538" s="617" t="s">
        <v>545</v>
      </c>
      <c r="D538" s="597">
        <v>0</v>
      </c>
      <c r="E538" s="598">
        <f t="shared" si="26"/>
        <v>0</v>
      </c>
    </row>
    <row r="539" spans="2:5" ht="12" customHeight="1" x14ac:dyDescent="0.2">
      <c r="B539" s="613"/>
      <c r="C539" s="617" t="s">
        <v>546</v>
      </c>
      <c r="D539" s="597">
        <v>23.786622000000001</v>
      </c>
      <c r="E539" s="598">
        <f t="shared" si="26"/>
        <v>18.356941997415664</v>
      </c>
    </row>
    <row r="540" spans="2:5" x14ac:dyDescent="0.2">
      <c r="B540" s="613"/>
      <c r="C540" s="617" t="s">
        <v>547</v>
      </c>
      <c r="D540" s="597">
        <v>29.111647000000001</v>
      </c>
      <c r="E540" s="598">
        <f t="shared" si="26"/>
        <v>22.466444181449543</v>
      </c>
    </row>
    <row r="541" spans="2:5" x14ac:dyDescent="0.2">
      <c r="B541" s="613"/>
      <c r="C541" s="617" t="s">
        <v>548</v>
      </c>
      <c r="D541" s="597">
        <v>0</v>
      </c>
      <c r="E541" s="598">
        <f t="shared" si="26"/>
        <v>0</v>
      </c>
    </row>
    <row r="542" spans="2:5" x14ac:dyDescent="0.2">
      <c r="B542" s="613"/>
      <c r="C542" s="617" t="s">
        <v>549</v>
      </c>
      <c r="D542" s="597">
        <v>1</v>
      </c>
      <c r="E542" s="598">
        <f t="shared" si="26"/>
        <v>0.7717338761853475</v>
      </c>
    </row>
    <row r="543" spans="2:5" x14ac:dyDescent="0.2">
      <c r="B543" s="618"/>
      <c r="C543" s="619" t="s">
        <v>550</v>
      </c>
      <c r="D543" s="620">
        <v>0</v>
      </c>
      <c r="E543" s="601">
        <f t="shared" si="26"/>
        <v>0</v>
      </c>
    </row>
    <row r="545" spans="2:5" x14ac:dyDescent="0.2">
      <c r="B545" s="610" t="s">
        <v>506</v>
      </c>
      <c r="C545" s="611" t="s">
        <v>520</v>
      </c>
      <c r="D545" s="595">
        <v>0</v>
      </c>
      <c r="E545" s="596">
        <f>IF($C$7=0,0,D545/$C$7*100)</f>
        <v>0</v>
      </c>
    </row>
    <row r="546" spans="2:5" x14ac:dyDescent="0.2">
      <c r="B546" s="613"/>
      <c r="C546" s="614" t="s">
        <v>761</v>
      </c>
      <c r="D546" s="597">
        <v>0</v>
      </c>
      <c r="E546" s="598">
        <f t="shared" ref="E546:E576" si="27">IF($C$7=0,0,D546/$C$7*100)</f>
        <v>0</v>
      </c>
    </row>
    <row r="547" spans="2:5" x14ac:dyDescent="0.2">
      <c r="B547" s="613"/>
      <c r="C547" s="616" t="s">
        <v>521</v>
      </c>
      <c r="D547" s="597">
        <v>0</v>
      </c>
      <c r="E547" s="598">
        <f t="shared" si="27"/>
        <v>0</v>
      </c>
    </row>
    <row r="548" spans="2:5" x14ac:dyDescent="0.2">
      <c r="B548" s="613"/>
      <c r="C548" s="616" t="s">
        <v>522</v>
      </c>
      <c r="D548" s="597">
        <v>2.0460500000000001</v>
      </c>
      <c r="E548" s="598">
        <f t="shared" si="27"/>
        <v>0.33221190740642581</v>
      </c>
    </row>
    <row r="549" spans="2:5" x14ac:dyDescent="0.2">
      <c r="B549" s="613"/>
      <c r="C549" s="616" t="s">
        <v>523</v>
      </c>
      <c r="D549" s="597">
        <v>97.542276000000001</v>
      </c>
      <c r="E549" s="598">
        <f t="shared" si="27"/>
        <v>15.837689969807206</v>
      </c>
    </row>
    <row r="550" spans="2:5" x14ac:dyDescent="0.2">
      <c r="B550" s="613"/>
      <c r="C550" s="616" t="s">
        <v>524</v>
      </c>
      <c r="D550" s="597">
        <v>0</v>
      </c>
      <c r="E550" s="598">
        <f t="shared" si="27"/>
        <v>0</v>
      </c>
    </row>
    <row r="551" spans="2:5" x14ac:dyDescent="0.2">
      <c r="B551" s="613"/>
      <c r="C551" s="616" t="s">
        <v>525</v>
      </c>
      <c r="D551" s="597">
        <v>0</v>
      </c>
      <c r="E551" s="598">
        <f t="shared" si="27"/>
        <v>0</v>
      </c>
    </row>
    <row r="552" spans="2:5" x14ac:dyDescent="0.2">
      <c r="B552" s="613"/>
      <c r="C552" s="616" t="s">
        <v>526</v>
      </c>
      <c r="D552" s="597">
        <v>0</v>
      </c>
      <c r="E552" s="598">
        <f t="shared" si="27"/>
        <v>0</v>
      </c>
    </row>
    <row r="553" spans="2:5" x14ac:dyDescent="0.2">
      <c r="B553" s="613"/>
      <c r="C553" s="616" t="s">
        <v>527</v>
      </c>
      <c r="D553" s="597">
        <v>12.065480000000001</v>
      </c>
      <c r="E553" s="598">
        <f t="shared" si="27"/>
        <v>1.9590411400376742</v>
      </c>
    </row>
    <row r="554" spans="2:5" x14ac:dyDescent="0.2">
      <c r="B554" s="613"/>
      <c r="C554" s="616" t="s">
        <v>528</v>
      </c>
      <c r="D554" s="597">
        <v>34.734994</v>
      </c>
      <c r="E554" s="598">
        <f t="shared" si="27"/>
        <v>5.6398321695416804</v>
      </c>
    </row>
    <row r="555" spans="2:5" x14ac:dyDescent="0.2">
      <c r="B555" s="613"/>
      <c r="C555" s="616" t="s">
        <v>529</v>
      </c>
      <c r="D555" s="597">
        <v>4.459708</v>
      </c>
      <c r="E555" s="598">
        <f t="shared" si="27"/>
        <v>0.72411138591710689</v>
      </c>
    </row>
    <row r="556" spans="2:5" x14ac:dyDescent="0.2">
      <c r="B556" s="613"/>
      <c r="C556" s="616" t="s">
        <v>530</v>
      </c>
      <c r="D556" s="597">
        <v>0</v>
      </c>
      <c r="E556" s="598">
        <f t="shared" si="27"/>
        <v>0</v>
      </c>
    </row>
    <row r="557" spans="2:5" x14ac:dyDescent="0.2">
      <c r="B557" s="613"/>
      <c r="C557" s="617" t="s">
        <v>531</v>
      </c>
      <c r="D557" s="597">
        <v>0</v>
      </c>
      <c r="E557" s="598">
        <f t="shared" si="27"/>
        <v>0</v>
      </c>
    </row>
    <row r="558" spans="2:5" x14ac:dyDescent="0.2">
      <c r="B558" s="613"/>
      <c r="C558" s="617" t="s">
        <v>532</v>
      </c>
      <c r="D558" s="597">
        <v>0</v>
      </c>
      <c r="E558" s="598">
        <f t="shared" si="27"/>
        <v>0</v>
      </c>
    </row>
    <row r="559" spans="2:5" x14ac:dyDescent="0.2">
      <c r="B559" s="613"/>
      <c r="C559" s="617" t="s">
        <v>533</v>
      </c>
      <c r="D559" s="597">
        <v>0</v>
      </c>
      <c r="E559" s="598">
        <f t="shared" si="27"/>
        <v>0</v>
      </c>
    </row>
    <row r="560" spans="2:5" x14ac:dyDescent="0.2">
      <c r="B560" s="613"/>
      <c r="C560" s="617" t="s">
        <v>534</v>
      </c>
      <c r="D560" s="597">
        <v>0</v>
      </c>
      <c r="E560" s="598">
        <f t="shared" si="27"/>
        <v>0</v>
      </c>
    </row>
    <row r="561" spans="2:5" x14ac:dyDescent="0.2">
      <c r="B561" s="613"/>
      <c r="C561" s="617" t="s">
        <v>535</v>
      </c>
      <c r="D561" s="597">
        <v>325.74641000000003</v>
      </c>
      <c r="E561" s="598">
        <f t="shared" si="27"/>
        <v>52.890611762613638</v>
      </c>
    </row>
    <row r="562" spans="2:5" x14ac:dyDescent="0.2">
      <c r="B562" s="613"/>
      <c r="C562" s="617" t="s">
        <v>536</v>
      </c>
      <c r="D562" s="597">
        <v>0</v>
      </c>
      <c r="E562" s="598">
        <f t="shared" si="27"/>
        <v>0</v>
      </c>
    </row>
    <row r="563" spans="2:5" x14ac:dyDescent="0.2">
      <c r="B563" s="613"/>
      <c r="C563" s="617" t="s">
        <v>537</v>
      </c>
      <c r="D563" s="597">
        <v>1.559571</v>
      </c>
      <c r="E563" s="598">
        <f t="shared" si="27"/>
        <v>0.25322355594718943</v>
      </c>
    </row>
    <row r="564" spans="2:5" x14ac:dyDescent="0.2">
      <c r="B564" s="613"/>
      <c r="C564" s="617" t="s">
        <v>538</v>
      </c>
      <c r="D564" s="597">
        <v>0</v>
      </c>
      <c r="E564" s="598">
        <f t="shared" si="27"/>
        <v>0</v>
      </c>
    </row>
    <row r="565" spans="2:5" x14ac:dyDescent="0.2">
      <c r="B565" s="613"/>
      <c r="C565" s="617" t="s">
        <v>539</v>
      </c>
      <c r="D565" s="597">
        <v>0</v>
      </c>
      <c r="E565" s="598">
        <f t="shared" si="27"/>
        <v>0</v>
      </c>
    </row>
    <row r="566" spans="2:5" x14ac:dyDescent="0.2">
      <c r="B566" s="613"/>
      <c r="C566" s="617" t="s">
        <v>540</v>
      </c>
      <c r="D566" s="597">
        <v>0</v>
      </c>
      <c r="E566" s="598">
        <f t="shared" si="27"/>
        <v>0</v>
      </c>
    </row>
    <row r="567" spans="2:5" x14ac:dyDescent="0.2">
      <c r="B567" s="613"/>
      <c r="C567" s="617" t="s">
        <v>541</v>
      </c>
      <c r="D567" s="597">
        <v>5.6295599999999997</v>
      </c>
      <c r="E567" s="598">
        <f t="shared" si="27"/>
        <v>0.91405726422077582</v>
      </c>
    </row>
    <row r="568" spans="2:5" x14ac:dyDescent="0.2">
      <c r="B568" s="613"/>
      <c r="C568" s="617" t="s">
        <v>542</v>
      </c>
      <c r="D568" s="597">
        <v>0</v>
      </c>
      <c r="E568" s="598">
        <f t="shared" si="27"/>
        <v>0</v>
      </c>
    </row>
    <row r="569" spans="2:5" x14ac:dyDescent="0.2">
      <c r="B569" s="613"/>
      <c r="C569" s="617" t="s">
        <v>543</v>
      </c>
      <c r="D569" s="597">
        <v>0</v>
      </c>
      <c r="E569" s="598">
        <f t="shared" si="27"/>
        <v>0</v>
      </c>
    </row>
    <row r="570" spans="2:5" x14ac:dyDescent="0.2">
      <c r="B570" s="613"/>
      <c r="C570" s="617" t="s">
        <v>544</v>
      </c>
      <c r="D570" s="597">
        <v>0</v>
      </c>
      <c r="E570" s="598">
        <f t="shared" si="27"/>
        <v>0</v>
      </c>
    </row>
    <row r="571" spans="2:5" x14ac:dyDescent="0.2">
      <c r="B571" s="613"/>
      <c r="C571" s="617" t="s">
        <v>545</v>
      </c>
      <c r="D571" s="597">
        <v>0</v>
      </c>
      <c r="E571" s="598">
        <f t="shared" si="27"/>
        <v>0</v>
      </c>
    </row>
    <row r="572" spans="2:5" x14ac:dyDescent="0.2">
      <c r="B572" s="613"/>
      <c r="C572" s="617" t="s">
        <v>546</v>
      </c>
      <c r="D572" s="597">
        <v>3.3669380000000002</v>
      </c>
      <c r="E572" s="598">
        <f t="shared" si="27"/>
        <v>0.54668111487948812</v>
      </c>
    </row>
    <row r="573" spans="2:5" x14ac:dyDescent="0.2">
      <c r="B573" s="613"/>
      <c r="C573" s="617" t="s">
        <v>547</v>
      </c>
      <c r="D573" s="597">
        <v>0</v>
      </c>
      <c r="E573" s="598">
        <f t="shared" si="27"/>
        <v>0</v>
      </c>
    </row>
    <row r="574" spans="2:5" x14ac:dyDescent="0.2">
      <c r="B574" s="613"/>
      <c r="C574" s="617" t="s">
        <v>548</v>
      </c>
      <c r="D574" s="597">
        <v>0</v>
      </c>
      <c r="E574" s="598">
        <f t="shared" si="27"/>
        <v>0</v>
      </c>
    </row>
    <row r="575" spans="2:5" x14ac:dyDescent="0.2">
      <c r="B575" s="613"/>
      <c r="C575" s="617" t="s">
        <v>549</v>
      </c>
      <c r="D575" s="597">
        <v>1.0007950000000001</v>
      </c>
      <c r="E575" s="598">
        <f t="shared" si="27"/>
        <v>0.1624965254381926</v>
      </c>
    </row>
    <row r="576" spans="2:5" x14ac:dyDescent="0.2">
      <c r="B576" s="618"/>
      <c r="C576" s="619" t="s">
        <v>550</v>
      </c>
      <c r="D576" s="620">
        <v>0</v>
      </c>
      <c r="E576" s="601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ColWidth="9" defaultRowHeight="12.75" x14ac:dyDescent="0.2"/>
  <cols>
    <col min="1" max="1" width="9" style="369"/>
    <col min="2" max="2" width="26.875" style="369" customWidth="1"/>
    <col min="3" max="3" width="22" style="369" bestFit="1" customWidth="1"/>
    <col min="4" max="4" width="34.125" style="369" bestFit="1" customWidth="1"/>
    <col min="5" max="5" width="27.375" style="369" bestFit="1" customWidth="1"/>
    <col min="6" max="6" width="38.75" style="369" bestFit="1" customWidth="1"/>
    <col min="7" max="16384" width="9" style="369"/>
  </cols>
  <sheetData>
    <row r="3" spans="2:5" x14ac:dyDescent="0.2">
      <c r="B3" s="359" t="s">
        <v>503</v>
      </c>
      <c r="C3" s="534">
        <f>SUM(C4:C7)</f>
        <v>1622.720654</v>
      </c>
    </row>
    <row r="4" spans="2:5" x14ac:dyDescent="0.2">
      <c r="B4" s="359" t="s">
        <v>504</v>
      </c>
      <c r="C4" s="360">
        <v>839.77729799999997</v>
      </c>
    </row>
    <row r="5" spans="2:5" x14ac:dyDescent="0.2">
      <c r="B5" s="359" t="s">
        <v>20</v>
      </c>
      <c r="C5" s="360">
        <v>37.477994000000002</v>
      </c>
    </row>
    <row r="6" spans="2:5" x14ac:dyDescent="0.2">
      <c r="B6" s="359" t="s">
        <v>505</v>
      </c>
      <c r="C6" s="360">
        <v>129.57834700000001</v>
      </c>
    </row>
    <row r="7" spans="2:5" x14ac:dyDescent="0.2">
      <c r="B7" s="359" t="s">
        <v>506</v>
      </c>
      <c r="C7" s="360">
        <v>615.88701500000002</v>
      </c>
    </row>
    <row r="8" spans="2:5" x14ac:dyDescent="0.2">
      <c r="B8" s="359"/>
      <c r="C8" s="359"/>
    </row>
    <row r="9" spans="2:5" x14ac:dyDescent="0.2">
      <c r="B9" s="359"/>
      <c r="C9" s="359"/>
    </row>
    <row r="10" spans="2:5" x14ac:dyDescent="0.2">
      <c r="B10" s="359" t="s">
        <v>554</v>
      </c>
    </row>
    <row r="11" spans="2:5" x14ac:dyDescent="0.2">
      <c r="C11" s="359"/>
    </row>
    <row r="12" spans="2:5" x14ac:dyDescent="0.2">
      <c r="B12" s="362"/>
      <c r="C12" s="370" t="s">
        <v>555</v>
      </c>
      <c r="D12" s="370" t="s">
        <v>556</v>
      </c>
      <c r="E12" s="370" t="s">
        <v>557</v>
      </c>
    </row>
    <row r="13" spans="2:5" x14ac:dyDescent="0.2">
      <c r="B13" s="363" t="s">
        <v>504</v>
      </c>
      <c r="C13" s="628" t="s">
        <v>558</v>
      </c>
      <c r="D13" s="629">
        <v>677.53132300000004</v>
      </c>
      <c r="E13" s="535">
        <f>IF(C$4=0,0,D13/C$4*100)</f>
        <v>80.679880798587632</v>
      </c>
    </row>
    <row r="14" spans="2:5" x14ac:dyDescent="0.2">
      <c r="B14" s="364"/>
      <c r="C14" s="630" t="s">
        <v>559</v>
      </c>
      <c r="D14" s="629">
        <v>67.836505000000002</v>
      </c>
      <c r="E14" s="536">
        <f>IF(C$4=0,0,D14/C$4*100)</f>
        <v>8.0779160334005606</v>
      </c>
    </row>
    <row r="15" spans="2:5" x14ac:dyDescent="0.2">
      <c r="B15" s="364"/>
      <c r="C15" s="630" t="s">
        <v>560</v>
      </c>
      <c r="D15" s="629">
        <v>94.409469999999999</v>
      </c>
      <c r="E15" s="536">
        <f>IF(C$4=0,0,D15/C$4*100)</f>
        <v>11.242203168011814</v>
      </c>
    </row>
    <row r="16" spans="2:5" x14ac:dyDescent="0.2">
      <c r="B16" s="365"/>
      <c r="C16" s="631" t="s">
        <v>561</v>
      </c>
      <c r="D16" s="632">
        <f>D15+D14</f>
        <v>162.24597499999999</v>
      </c>
      <c r="E16" s="537">
        <f>IF(C$4=0,0,D16/C$4*100)</f>
        <v>19.320119201412371</v>
      </c>
    </row>
    <row r="17" spans="2:5" x14ac:dyDescent="0.2">
      <c r="B17" s="366"/>
      <c r="C17" s="630"/>
      <c r="D17" s="633"/>
      <c r="E17" s="372"/>
    </row>
    <row r="18" spans="2:5" x14ac:dyDescent="0.2">
      <c r="B18" s="363" t="s">
        <v>20</v>
      </c>
      <c r="C18" s="628" t="s">
        <v>558</v>
      </c>
      <c r="D18" s="371">
        <v>22.478823999999999</v>
      </c>
      <c r="E18" s="535">
        <f>IF(C$5=0,0,D18/C$5*100)</f>
        <v>59.978727783562803</v>
      </c>
    </row>
    <row r="19" spans="2:5" x14ac:dyDescent="0.2">
      <c r="B19" s="364"/>
      <c r="C19" s="630" t="s">
        <v>559</v>
      </c>
      <c r="D19" s="629">
        <v>9.4397640000000003</v>
      </c>
      <c r="E19" s="536">
        <f>IF(C$5=0,0,D19/C$5*100)</f>
        <v>25.187484687680989</v>
      </c>
    </row>
    <row r="20" spans="2:5" x14ac:dyDescent="0.2">
      <c r="B20" s="364"/>
      <c r="C20" s="630" t="s">
        <v>560</v>
      </c>
      <c r="D20" s="629">
        <v>5.5594060000000001</v>
      </c>
      <c r="E20" s="536">
        <f>IF(C$5=0,0,D20/C$5*100)</f>
        <v>14.833787528756206</v>
      </c>
    </row>
    <row r="21" spans="2:5" x14ac:dyDescent="0.2">
      <c r="B21" s="365"/>
      <c r="C21" s="631" t="s">
        <v>561</v>
      </c>
      <c r="D21" s="632">
        <f>D20+D19</f>
        <v>14.999169999999999</v>
      </c>
      <c r="E21" s="537">
        <f>IF(C$5=0,0,D21/C$5*100)</f>
        <v>40.02127221643719</v>
      </c>
    </row>
    <row r="22" spans="2:5" x14ac:dyDescent="0.2">
      <c r="B22" s="366"/>
      <c r="C22" s="630"/>
      <c r="D22" s="633"/>
      <c r="E22" s="372"/>
    </row>
    <row r="23" spans="2:5" x14ac:dyDescent="0.2">
      <c r="B23" s="363" t="s">
        <v>505</v>
      </c>
      <c r="C23" s="628" t="s">
        <v>558</v>
      </c>
      <c r="D23" s="371">
        <v>78.173783</v>
      </c>
      <c r="E23" s="535">
        <f>IF(C$6=0,0,D23/C$6*100)</f>
        <v>60.32935657066222</v>
      </c>
    </row>
    <row r="24" spans="2:5" x14ac:dyDescent="0.2">
      <c r="B24" s="364"/>
      <c r="C24" s="630" t="s">
        <v>559</v>
      </c>
      <c r="D24" s="629">
        <v>27.617941999999999</v>
      </c>
      <c r="E24" s="536">
        <f>IF(C$6=0,0,D24/C$6*100)</f>
        <v>21.313701431922109</v>
      </c>
    </row>
    <row r="25" spans="2:5" x14ac:dyDescent="0.2">
      <c r="B25" s="364"/>
      <c r="C25" s="630" t="s">
        <v>560</v>
      </c>
      <c r="D25" s="629">
        <v>23.786622000000001</v>
      </c>
      <c r="E25" s="536">
        <f>IF(C$6=0,0,D25/C$6*100)</f>
        <v>18.356941997415664</v>
      </c>
    </row>
    <row r="26" spans="2:5" x14ac:dyDescent="0.2">
      <c r="B26" s="365"/>
      <c r="C26" s="631" t="s">
        <v>561</v>
      </c>
      <c r="D26" s="632">
        <f>D25+D24</f>
        <v>51.404564000000001</v>
      </c>
      <c r="E26" s="537">
        <f>IF(C$6=0,0,D26/C$6*100)</f>
        <v>39.670643429337773</v>
      </c>
    </row>
    <row r="27" spans="2:5" x14ac:dyDescent="0.2">
      <c r="B27" s="366"/>
      <c r="C27" s="630"/>
      <c r="D27" s="633"/>
      <c r="E27" s="372"/>
    </row>
    <row r="28" spans="2:5" x14ac:dyDescent="0.2">
      <c r="B28" s="603" t="s">
        <v>506</v>
      </c>
      <c r="C28" s="628" t="s">
        <v>558</v>
      </c>
      <c r="D28" s="371">
        <v>612.52007700000001</v>
      </c>
      <c r="E28" s="535">
        <f>IF(C$7=0,0,D28/C$7*100)</f>
        <v>99.45331888512051</v>
      </c>
    </row>
    <row r="29" spans="2:5" x14ac:dyDescent="0.2">
      <c r="B29" s="364"/>
      <c r="C29" s="630" t="s">
        <v>559</v>
      </c>
      <c r="D29" s="629">
        <v>0</v>
      </c>
      <c r="E29" s="536">
        <f>IF(C$7=0,0,D29/C$7*100)</f>
        <v>0</v>
      </c>
    </row>
    <row r="30" spans="2:5" x14ac:dyDescent="0.2">
      <c r="B30" s="364"/>
      <c r="C30" s="630" t="s">
        <v>560</v>
      </c>
      <c r="D30" s="629">
        <v>3.3669380000000002</v>
      </c>
      <c r="E30" s="536">
        <f>IF(C$7=0,0,D30/C$7*100)</f>
        <v>0.54668111487948812</v>
      </c>
    </row>
    <row r="31" spans="2:5" x14ac:dyDescent="0.2">
      <c r="B31" s="365"/>
      <c r="C31" s="631" t="s">
        <v>561</v>
      </c>
      <c r="D31" s="632">
        <f>D30+D29</f>
        <v>3.3669380000000002</v>
      </c>
      <c r="E31" s="537">
        <f>IF(C$7=0,0,D31/C$7*100)</f>
        <v>0.54668111487948812</v>
      </c>
    </row>
    <row r="32" spans="2:5" x14ac:dyDescent="0.2">
      <c r="C32" s="634"/>
      <c r="D32" s="634"/>
    </row>
    <row r="33" spans="2:6" x14ac:dyDescent="0.2">
      <c r="C33" s="634"/>
      <c r="D33" s="634"/>
    </row>
    <row r="34" spans="2:6" x14ac:dyDescent="0.2">
      <c r="B34" s="359" t="s">
        <v>562</v>
      </c>
      <c r="C34" s="634"/>
      <c r="D34" s="634"/>
    </row>
    <row r="35" spans="2:6" x14ac:dyDescent="0.2">
      <c r="C35" s="634"/>
      <c r="D35" s="634"/>
    </row>
    <row r="36" spans="2:6" x14ac:dyDescent="0.2">
      <c r="B36" s="362"/>
      <c r="C36" s="370" t="s">
        <v>563</v>
      </c>
      <c r="D36" s="370" t="s">
        <v>564</v>
      </c>
      <c r="E36" s="370" t="s">
        <v>565</v>
      </c>
      <c r="F36" s="370" t="s">
        <v>566</v>
      </c>
    </row>
    <row r="37" spans="2:6" x14ac:dyDescent="0.2">
      <c r="B37" s="363" t="s">
        <v>504</v>
      </c>
      <c r="C37" s="374" t="s">
        <v>559</v>
      </c>
      <c r="D37" s="375">
        <v>10.732443</v>
      </c>
      <c r="E37" s="538">
        <f>IF(C$4=0,0,D37/C$4*100)</f>
        <v>1.2780106137139229</v>
      </c>
      <c r="F37" s="535">
        <f>IF(D$16=0,0,D37/D$16*100)</f>
        <v>6.6149209556662356</v>
      </c>
    </row>
    <row r="38" spans="2:6" x14ac:dyDescent="0.2">
      <c r="B38" s="365"/>
      <c r="C38" s="376" t="s">
        <v>560</v>
      </c>
      <c r="D38" s="377">
        <v>2.3274240000000002</v>
      </c>
      <c r="E38" s="539">
        <f>IF(C$4=0,0,D38/C$4*100)</f>
        <v>0.27714776352527692</v>
      </c>
      <c r="F38" s="537">
        <f>IF(D$16=0,0,D38/D$16*100)</f>
        <v>1.4345033829036438</v>
      </c>
    </row>
    <row r="39" spans="2:6" x14ac:dyDescent="0.2">
      <c r="C39" s="634"/>
      <c r="D39" s="629"/>
      <c r="E39" s="378"/>
      <c r="F39" s="378"/>
    </row>
    <row r="40" spans="2:6" x14ac:dyDescent="0.2">
      <c r="B40" s="363" t="s">
        <v>20</v>
      </c>
      <c r="C40" s="374" t="s">
        <v>559</v>
      </c>
      <c r="D40" s="375">
        <v>2.2878660000000002</v>
      </c>
      <c r="E40" s="538">
        <f>IF(C$5=0,0,D40/C$5*100)</f>
        <v>6.104558317608995</v>
      </c>
      <c r="F40" s="535">
        <f>IF(D$21=0,0,D40/D$21*100)</f>
        <v>15.253284015048834</v>
      </c>
    </row>
    <row r="41" spans="2:6" x14ac:dyDescent="0.2">
      <c r="B41" s="365"/>
      <c r="C41" s="376" t="s">
        <v>560</v>
      </c>
      <c r="D41" s="377">
        <v>0</v>
      </c>
      <c r="E41" s="539">
        <f>IF(C$5=0,0,D41/C$5*100)</f>
        <v>0</v>
      </c>
      <c r="F41" s="537">
        <f>IF(D$21=0,0,D41/D$21*100)</f>
        <v>0</v>
      </c>
    </row>
    <row r="42" spans="2:6" x14ac:dyDescent="0.2">
      <c r="C42" s="379"/>
      <c r="D42" s="380"/>
      <c r="E42" s="378"/>
      <c r="F42" s="378"/>
    </row>
    <row r="43" spans="2:6" x14ac:dyDescent="0.2">
      <c r="B43" s="363" t="s">
        <v>505</v>
      </c>
      <c r="C43" s="374" t="s">
        <v>559</v>
      </c>
      <c r="D43" s="375">
        <v>3</v>
      </c>
      <c r="E43" s="538">
        <f>IF(C$6=0,0,D43/C$6*100)</f>
        <v>2.3152016285560424</v>
      </c>
      <c r="F43" s="535">
        <f>IF(D$26=0,0,D43/D$26*100)</f>
        <v>5.8360576698987279</v>
      </c>
    </row>
    <row r="44" spans="2:6" x14ac:dyDescent="0.2">
      <c r="B44" s="365"/>
      <c r="C44" s="376" t="s">
        <v>560</v>
      </c>
      <c r="D44" s="377">
        <v>1</v>
      </c>
      <c r="E44" s="539">
        <f>IF(C$6=0,0,D44/C$6*100)</f>
        <v>0.7717338761853475</v>
      </c>
      <c r="F44" s="537">
        <f>IF(D$26=0,0,D44/D$26*100)</f>
        <v>1.9453525566329091</v>
      </c>
    </row>
    <row r="45" spans="2:6" x14ac:dyDescent="0.2">
      <c r="C45" s="634"/>
      <c r="D45" s="380"/>
      <c r="E45" s="378"/>
      <c r="F45" s="378"/>
    </row>
    <row r="46" spans="2:6" x14ac:dyDescent="0.2">
      <c r="B46" s="363" t="s">
        <v>506</v>
      </c>
      <c r="C46" s="374" t="s">
        <v>559</v>
      </c>
      <c r="D46" s="375">
        <v>0</v>
      </c>
      <c r="E46" s="538">
        <f>IF(C$7=0,0,D46/C$7*100)</f>
        <v>0</v>
      </c>
      <c r="F46" s="535">
        <f>IF(D$31=0,0,D46/D$31*100)</f>
        <v>0</v>
      </c>
    </row>
    <row r="47" spans="2:6" x14ac:dyDescent="0.2">
      <c r="B47" s="365"/>
      <c r="C47" s="376" t="s">
        <v>560</v>
      </c>
      <c r="D47" s="377">
        <v>2.1834690000000001</v>
      </c>
      <c r="E47" s="539">
        <f>IF(C$7=0,0,D47/C$7*100)</f>
        <v>0.35452427910012035</v>
      </c>
      <c r="F47" s="537">
        <f>IF(D$31=0,0,D47/D$31*100)</f>
        <v>64.850288303497123</v>
      </c>
    </row>
    <row r="50" spans="2:6" x14ac:dyDescent="0.2">
      <c r="B50" s="359" t="s">
        <v>567</v>
      </c>
    </row>
    <row r="51" spans="2:6" x14ac:dyDescent="0.2">
      <c r="C51" s="634"/>
      <c r="D51" s="634"/>
    </row>
    <row r="52" spans="2:6" x14ac:dyDescent="0.2">
      <c r="B52" s="362"/>
      <c r="C52" s="370" t="s">
        <v>568</v>
      </c>
      <c r="D52" s="370" t="s">
        <v>564</v>
      </c>
      <c r="E52" s="370" t="s">
        <v>565</v>
      </c>
      <c r="F52" s="370" t="s">
        <v>566</v>
      </c>
    </row>
    <row r="53" spans="2:6" x14ac:dyDescent="0.2">
      <c r="B53" s="363" t="s">
        <v>504</v>
      </c>
      <c r="C53" s="374" t="s">
        <v>559</v>
      </c>
      <c r="D53" s="375">
        <v>44.776764999999997</v>
      </c>
      <c r="E53" s="538">
        <f>IF(C$4=0,0,D53/C$4*100)</f>
        <v>5.3319808842939214</v>
      </c>
      <c r="F53" s="535">
        <f>IF(D$16=0,0,D53/D$16*100)</f>
        <v>27.598074466870443</v>
      </c>
    </row>
    <row r="54" spans="2:6" x14ac:dyDescent="0.2">
      <c r="B54" s="365"/>
      <c r="C54" s="376" t="s">
        <v>560</v>
      </c>
      <c r="D54" s="377">
        <v>75.647388000000007</v>
      </c>
      <c r="E54" s="539">
        <f>IF(C$4=0,0,D54/C$4*100)</f>
        <v>9.0080296502609212</v>
      </c>
      <c r="F54" s="537">
        <f>IF(D$16=0,0,D54/D$16*100)</f>
        <v>46.625124598622563</v>
      </c>
    </row>
    <row r="55" spans="2:6" x14ac:dyDescent="0.2">
      <c r="C55" s="634"/>
      <c r="D55" s="629"/>
      <c r="E55" s="378"/>
      <c r="F55" s="378"/>
    </row>
    <row r="56" spans="2:6" x14ac:dyDescent="0.2">
      <c r="B56" s="363" t="s">
        <v>20</v>
      </c>
      <c r="C56" s="374" t="s">
        <v>559</v>
      </c>
      <c r="D56" s="375">
        <v>7.1518980000000001</v>
      </c>
      <c r="E56" s="538">
        <f>IF(C$5=0,0,D56/C$5*100)</f>
        <v>19.082926370071991</v>
      </c>
      <c r="F56" s="535">
        <f>IF(D$21=0,0,D56/D$21*100)</f>
        <v>47.681958401698232</v>
      </c>
    </row>
    <row r="57" spans="2:6" x14ac:dyDescent="0.2">
      <c r="B57" s="365"/>
      <c r="C57" s="376" t="s">
        <v>560</v>
      </c>
      <c r="D57" s="377">
        <v>4.5593250000000003</v>
      </c>
      <c r="E57" s="539">
        <f>IF(C$5=0,0,D57/C$5*100)</f>
        <v>12.165338945302141</v>
      </c>
      <c r="F57" s="537">
        <f>IF(D$21=0,0,D57/D$21*100)</f>
        <v>30.397181977402752</v>
      </c>
    </row>
    <row r="58" spans="2:6" x14ac:dyDescent="0.2">
      <c r="C58" s="379"/>
      <c r="D58" s="380"/>
      <c r="E58" s="378"/>
      <c r="F58" s="378"/>
    </row>
    <row r="59" spans="2:6" x14ac:dyDescent="0.2">
      <c r="B59" s="363" t="s">
        <v>505</v>
      </c>
      <c r="C59" s="374" t="s">
        <v>559</v>
      </c>
      <c r="D59" s="375">
        <v>23.617941999999999</v>
      </c>
      <c r="E59" s="538">
        <f>IF(C$6=0,0,D59/C$6*100)</f>
        <v>18.226765927180718</v>
      </c>
      <c r="F59" s="535">
        <f>IF(D$26=0,0,D59/D$26*100)</f>
        <v>45.945223852107759</v>
      </c>
    </row>
    <row r="60" spans="2:6" x14ac:dyDescent="0.2">
      <c r="B60" s="365"/>
      <c r="C60" s="376" t="s">
        <v>560</v>
      </c>
      <c r="D60" s="377">
        <v>20.292916999999999</v>
      </c>
      <c r="E60" s="539">
        <f>IF(C$6=0,0,D60/C$6*100)</f>
        <v>15.660731495517533</v>
      </c>
      <c r="F60" s="537">
        <f>IF(D$26=0,0,D60/D$26*100)</f>
        <v>39.476877967489422</v>
      </c>
    </row>
    <row r="61" spans="2:6" x14ac:dyDescent="0.2">
      <c r="C61" s="634"/>
      <c r="D61" s="380"/>
      <c r="E61" s="378"/>
      <c r="F61" s="378"/>
    </row>
    <row r="62" spans="2:6" x14ac:dyDescent="0.2">
      <c r="B62" s="363" t="s">
        <v>506</v>
      </c>
      <c r="C62" s="374" t="s">
        <v>559</v>
      </c>
      <c r="D62" s="375">
        <v>0</v>
      </c>
      <c r="E62" s="538">
        <f>IF(C$7=0,0,D62/C$7*100)</f>
        <v>0</v>
      </c>
      <c r="F62" s="535">
        <f>IF(D$31=0,0,D62/D$31*100)</f>
        <v>0</v>
      </c>
    </row>
    <row r="63" spans="2:6" x14ac:dyDescent="0.2">
      <c r="B63" s="365"/>
      <c r="C63" s="376" t="s">
        <v>560</v>
      </c>
      <c r="D63" s="377">
        <v>0</v>
      </c>
      <c r="E63" s="539">
        <f>IF(C$7=0,0,D63/C$7*100)</f>
        <v>0</v>
      </c>
      <c r="F63" s="537">
        <f>IF(D$31=0,0,D63/D$31*100)</f>
        <v>0</v>
      </c>
    </row>
    <row r="64" spans="2:6" x14ac:dyDescent="0.2">
      <c r="C64" s="634"/>
      <c r="D64" s="379"/>
    </row>
    <row r="65" spans="2:6" x14ac:dyDescent="0.2">
      <c r="C65" s="634"/>
      <c r="D65" s="379"/>
    </row>
    <row r="66" spans="2:6" x14ac:dyDescent="0.2">
      <c r="B66" s="359" t="s">
        <v>569</v>
      </c>
    </row>
    <row r="67" spans="2:6" x14ac:dyDescent="0.2">
      <c r="C67" s="634"/>
      <c r="D67" s="634"/>
    </row>
    <row r="68" spans="2:6" x14ac:dyDescent="0.2">
      <c r="B68" s="362"/>
      <c r="C68" s="370" t="s">
        <v>570</v>
      </c>
      <c r="D68" s="370" t="s">
        <v>564</v>
      </c>
      <c r="E68" s="370" t="s">
        <v>565</v>
      </c>
      <c r="F68" s="370" t="s">
        <v>566</v>
      </c>
    </row>
    <row r="69" spans="2:6" x14ac:dyDescent="0.2">
      <c r="B69" s="363" t="s">
        <v>504</v>
      </c>
      <c r="C69" s="374" t="s">
        <v>559</v>
      </c>
      <c r="D69" s="375">
        <v>12.327297</v>
      </c>
      <c r="E69" s="538">
        <f>IF(C$4=0,0,D69/C$4*100)</f>
        <v>1.4679245353927155</v>
      </c>
      <c r="F69" s="535">
        <f>IF(D$16=0,0,D69/D$16*100)</f>
        <v>7.5979062038364891</v>
      </c>
    </row>
    <row r="70" spans="2:6" x14ac:dyDescent="0.2">
      <c r="B70" s="365"/>
      <c r="C70" s="376" t="s">
        <v>560</v>
      </c>
      <c r="D70" s="377">
        <v>16.434657999999999</v>
      </c>
      <c r="E70" s="539">
        <f>IF(C$4=0,0,D70/C$4*100)</f>
        <v>1.957025754225616</v>
      </c>
      <c r="F70" s="537">
        <f>IF(D$16=0,0,D70/D$16*100)</f>
        <v>10.129470392100636</v>
      </c>
    </row>
    <row r="71" spans="2:6" x14ac:dyDescent="0.2">
      <c r="C71" s="634"/>
      <c r="D71" s="629"/>
      <c r="E71" s="378"/>
      <c r="F71" s="378"/>
    </row>
    <row r="72" spans="2:6" x14ac:dyDescent="0.2">
      <c r="B72" s="363" t="s">
        <v>20</v>
      </c>
      <c r="C72" s="374" t="s">
        <v>559</v>
      </c>
      <c r="D72" s="375">
        <v>0</v>
      </c>
      <c r="E72" s="538">
        <f>IF(C$5=0,0,D72/C$5*100)</f>
        <v>0</v>
      </c>
      <c r="F72" s="535">
        <f>IF(D$21=0,0,D72/D$21*100)</f>
        <v>0</v>
      </c>
    </row>
    <row r="73" spans="2:6" x14ac:dyDescent="0.2">
      <c r="B73" s="365"/>
      <c r="C73" s="376" t="s">
        <v>560</v>
      </c>
      <c r="D73" s="377">
        <v>1.000081</v>
      </c>
      <c r="E73" s="539">
        <f>IF(C$5=0,0,D73/C$5*100)</f>
        <v>2.6684485834540661</v>
      </c>
      <c r="F73" s="537">
        <f>IF(D$21=0,0,D73/D$21*100)</f>
        <v>6.6675756058501898</v>
      </c>
    </row>
    <row r="74" spans="2:6" x14ac:dyDescent="0.2">
      <c r="C74" s="379"/>
      <c r="D74" s="380"/>
      <c r="E74" s="378"/>
      <c r="F74" s="378"/>
    </row>
    <row r="75" spans="2:6" x14ac:dyDescent="0.2">
      <c r="B75" s="363" t="s">
        <v>505</v>
      </c>
      <c r="C75" s="374" t="s">
        <v>559</v>
      </c>
      <c r="D75" s="375">
        <v>1</v>
      </c>
      <c r="E75" s="538">
        <f>IF(C$6=0,0,D75/C$6*100)</f>
        <v>0.7717338761853475</v>
      </c>
      <c r="F75" s="535">
        <f>IF(D$26=0,0,D75/D$26*100)</f>
        <v>1.9453525566329091</v>
      </c>
    </row>
    <row r="76" spans="2:6" x14ac:dyDescent="0.2">
      <c r="B76" s="365"/>
      <c r="C76" s="376" t="s">
        <v>560</v>
      </c>
      <c r="D76" s="377">
        <v>2.4937049999999998</v>
      </c>
      <c r="E76" s="539">
        <f>IF(C$6=0,0,D76/C$6*100)</f>
        <v>1.9244766257127819</v>
      </c>
      <c r="F76" s="537">
        <f>IF(D$26=0,0,D76/D$26*100)</f>
        <v>4.8511353972382683</v>
      </c>
    </row>
    <row r="77" spans="2:6" x14ac:dyDescent="0.2">
      <c r="C77" s="634"/>
      <c r="D77" s="380"/>
      <c r="E77" s="378"/>
      <c r="F77" s="378"/>
    </row>
    <row r="78" spans="2:6" x14ac:dyDescent="0.2">
      <c r="B78" s="363" t="s">
        <v>506</v>
      </c>
      <c r="C78" s="374" t="s">
        <v>559</v>
      </c>
      <c r="D78" s="375">
        <v>0</v>
      </c>
      <c r="E78" s="538">
        <f>IF(C$7=0,0,D78/C$7*100)</f>
        <v>0</v>
      </c>
      <c r="F78" s="535">
        <f>IF(D$31=0,0,D78/D$31*100)</f>
        <v>0</v>
      </c>
    </row>
    <row r="79" spans="2:6" x14ac:dyDescent="0.2">
      <c r="B79" s="365"/>
      <c r="C79" s="376" t="s">
        <v>560</v>
      </c>
      <c r="D79" s="377">
        <v>1.1834690000000001</v>
      </c>
      <c r="E79" s="539">
        <f>IF(C$7=0,0,D79/C$7*100)</f>
        <v>0.19215683577936776</v>
      </c>
      <c r="F79" s="537">
        <f>IF(D$31=0,0,D79/D$31*100)</f>
        <v>35.149711696502877</v>
      </c>
    </row>
    <row r="82" spans="2:6" x14ac:dyDescent="0.2">
      <c r="B82" s="381"/>
      <c r="C82" s="382"/>
      <c r="D82" s="382"/>
      <c r="E82" s="382"/>
      <c r="F82" s="382"/>
    </row>
    <row r="83" spans="2:6" x14ac:dyDescent="0.2">
      <c r="B83" s="382"/>
      <c r="C83" s="635"/>
      <c r="D83" s="635"/>
      <c r="E83" s="382"/>
      <c r="F83" s="382"/>
    </row>
    <row r="84" spans="2:6" x14ac:dyDescent="0.2">
      <c r="B84" s="383"/>
      <c r="C84" s="384"/>
      <c r="D84" s="384"/>
      <c r="E84" s="384"/>
      <c r="F84" s="384"/>
    </row>
    <row r="85" spans="2:6" x14ac:dyDescent="0.2">
      <c r="B85" s="382"/>
      <c r="C85" s="382"/>
      <c r="D85" s="382"/>
      <c r="E85" s="385"/>
      <c r="F85" s="385"/>
    </row>
    <row r="86" spans="2:6" x14ac:dyDescent="0.2">
      <c r="B86" s="382"/>
      <c r="C86" s="382"/>
      <c r="D86" s="382"/>
      <c r="E86" s="385"/>
      <c r="F86" s="385"/>
    </row>
    <row r="87" spans="2:6" x14ac:dyDescent="0.2">
      <c r="B87" s="382"/>
      <c r="C87" s="635"/>
      <c r="D87" s="635"/>
      <c r="E87" s="385"/>
      <c r="F87" s="385"/>
    </row>
    <row r="88" spans="2:6" x14ac:dyDescent="0.2">
      <c r="B88" s="382"/>
      <c r="C88" s="382"/>
      <c r="D88" s="382"/>
      <c r="E88" s="385"/>
      <c r="F88" s="385"/>
    </row>
    <row r="89" spans="2:6" x14ac:dyDescent="0.2">
      <c r="B89" s="382"/>
      <c r="C89" s="382"/>
      <c r="D89" s="382"/>
      <c r="E89" s="385"/>
      <c r="F89" s="385"/>
    </row>
    <row r="90" spans="2:6" x14ac:dyDescent="0.2">
      <c r="B90" s="382"/>
      <c r="C90" s="386"/>
      <c r="D90" s="386"/>
      <c r="E90" s="385"/>
      <c r="F90" s="385"/>
    </row>
    <row r="91" spans="2:6" x14ac:dyDescent="0.2">
      <c r="B91" s="382"/>
      <c r="C91" s="382"/>
      <c r="D91" s="382"/>
      <c r="E91" s="385"/>
      <c r="F91" s="385"/>
    </row>
    <row r="92" spans="2:6" x14ac:dyDescent="0.2">
      <c r="B92" s="382"/>
      <c r="C92" s="382"/>
      <c r="D92" s="382"/>
      <c r="E92" s="385"/>
      <c r="F92" s="385"/>
    </row>
    <row r="93" spans="2:6" x14ac:dyDescent="0.2">
      <c r="B93" s="382"/>
      <c r="C93" s="635"/>
      <c r="D93" s="386"/>
      <c r="E93" s="385"/>
      <c r="F93" s="385"/>
    </row>
    <row r="94" spans="2:6" x14ac:dyDescent="0.2">
      <c r="B94" s="382"/>
      <c r="C94" s="382"/>
      <c r="D94" s="382"/>
      <c r="E94" s="385"/>
      <c r="F94" s="385"/>
    </row>
    <row r="95" spans="2:6" x14ac:dyDescent="0.2">
      <c r="B95" s="382"/>
      <c r="C95" s="382"/>
      <c r="D95" s="382"/>
      <c r="E95" s="385"/>
      <c r="F95" s="385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ColWidth="9" defaultRowHeight="12.75" x14ac:dyDescent="0.2"/>
  <cols>
    <col min="1" max="1" width="9" style="369"/>
    <col min="2" max="7" width="20.625" style="369" customWidth="1"/>
    <col min="8" max="16384" width="9" style="369"/>
  </cols>
  <sheetData>
    <row r="3" spans="2:7" x14ac:dyDescent="0.2">
      <c r="B3" s="373" t="s">
        <v>571</v>
      </c>
    </row>
    <row r="4" spans="2:7" ht="13.5" thickBot="1" x14ac:dyDescent="0.25"/>
    <row r="5" spans="2:7" x14ac:dyDescent="0.2">
      <c r="B5" s="387" t="s">
        <v>572</v>
      </c>
      <c r="C5" s="819" t="s">
        <v>174</v>
      </c>
      <c r="D5" s="820"/>
      <c r="E5" s="820"/>
      <c r="F5" s="820"/>
      <c r="G5" s="821"/>
    </row>
    <row r="6" spans="2:7" ht="25.5" x14ac:dyDescent="0.2">
      <c r="B6" s="390" t="s">
        <v>578</v>
      </c>
      <c r="C6" s="388" t="s">
        <v>574</v>
      </c>
      <c r="D6" s="388" t="s">
        <v>575</v>
      </c>
      <c r="E6" s="388" t="s">
        <v>576</v>
      </c>
      <c r="F6" s="389" t="s">
        <v>577</v>
      </c>
      <c r="G6" s="391" t="s">
        <v>579</v>
      </c>
    </row>
    <row r="7" spans="2:7" x14ac:dyDescent="0.2">
      <c r="B7" s="392" t="str">
        <f>Index!$B$4</f>
        <v>Kent South London and East Sussex</v>
      </c>
      <c r="C7" s="669">
        <f>SUM(C8:C11)</f>
        <v>954</v>
      </c>
      <c r="D7" s="669">
        <f t="shared" ref="D7:G7" si="0">SUM(D8:D11)</f>
        <v>22</v>
      </c>
      <c r="E7" s="669">
        <f t="shared" si="0"/>
        <v>22</v>
      </c>
      <c r="F7" s="669">
        <f t="shared" si="0"/>
        <v>4</v>
      </c>
      <c r="G7" s="670">
        <f t="shared" si="0"/>
        <v>12</v>
      </c>
    </row>
    <row r="8" spans="2:7" x14ac:dyDescent="0.2">
      <c r="B8" s="393" t="s">
        <v>504</v>
      </c>
      <c r="C8" s="671">
        <v>453</v>
      </c>
      <c r="D8" s="672">
        <v>9</v>
      </c>
      <c r="E8" s="672">
        <v>11</v>
      </c>
      <c r="F8" s="672">
        <v>0</v>
      </c>
      <c r="G8" s="673">
        <v>1</v>
      </c>
    </row>
    <row r="9" spans="2:7" x14ac:dyDescent="0.2">
      <c r="B9" s="393" t="s">
        <v>20</v>
      </c>
      <c r="C9" s="672">
        <v>19</v>
      </c>
      <c r="D9" s="672">
        <v>2</v>
      </c>
      <c r="E9" s="672">
        <v>0</v>
      </c>
      <c r="F9" s="672">
        <v>2</v>
      </c>
      <c r="G9" s="673">
        <v>0</v>
      </c>
    </row>
    <row r="10" spans="2:7" x14ac:dyDescent="0.2">
      <c r="B10" s="393" t="s">
        <v>505</v>
      </c>
      <c r="C10" s="672">
        <v>88</v>
      </c>
      <c r="D10" s="672">
        <v>3</v>
      </c>
      <c r="E10" s="672">
        <v>1</v>
      </c>
      <c r="F10" s="672">
        <v>0</v>
      </c>
      <c r="G10" s="673">
        <v>2</v>
      </c>
    </row>
    <row r="11" spans="2:7" ht="13.5" thickBot="1" x14ac:dyDescent="0.25">
      <c r="B11" s="401" t="s">
        <v>506</v>
      </c>
      <c r="C11" s="674">
        <v>394</v>
      </c>
      <c r="D11" s="674">
        <v>8</v>
      </c>
      <c r="E11" s="674">
        <v>10</v>
      </c>
      <c r="F11" s="674">
        <v>2</v>
      </c>
      <c r="G11" s="675">
        <v>9</v>
      </c>
    </row>
    <row r="13" spans="2:7" ht="13.5" thickBot="1" x14ac:dyDescent="0.25"/>
    <row r="14" spans="2:7" x14ac:dyDescent="0.2">
      <c r="B14" s="387" t="s">
        <v>580</v>
      </c>
      <c r="C14" s="819" t="s">
        <v>174</v>
      </c>
      <c r="D14" s="820"/>
      <c r="E14" s="820"/>
      <c r="F14" s="820"/>
      <c r="G14" s="821"/>
    </row>
    <row r="15" spans="2:7" ht="25.5" x14ac:dyDescent="0.2">
      <c r="B15" s="390" t="s">
        <v>578</v>
      </c>
      <c r="C15" s="388" t="s">
        <v>574</v>
      </c>
      <c r="D15" s="388" t="s">
        <v>575</v>
      </c>
      <c r="E15" s="388" t="s">
        <v>576</v>
      </c>
      <c r="F15" s="389" t="s">
        <v>577</v>
      </c>
      <c r="G15" s="391" t="s">
        <v>579</v>
      </c>
    </row>
    <row r="16" spans="2:7" x14ac:dyDescent="0.2">
      <c r="B16" s="392" t="str">
        <f>Index!$B$4</f>
        <v>Kent South London and East Sussex</v>
      </c>
      <c r="C16" s="573">
        <f t="shared" ref="C16:G20" si="1">IF(SUM($C7:$G7)=0,0,C7/SUM($C7:$G7))</f>
        <v>0.94082840236686394</v>
      </c>
      <c r="D16" s="573">
        <f t="shared" si="1"/>
        <v>2.1696252465483234E-2</v>
      </c>
      <c r="E16" s="573">
        <f t="shared" si="1"/>
        <v>2.1696252465483234E-2</v>
      </c>
      <c r="F16" s="573">
        <f t="shared" si="1"/>
        <v>3.9447731755424065E-3</v>
      </c>
      <c r="G16" s="574">
        <f t="shared" si="1"/>
        <v>1.1834319526627219E-2</v>
      </c>
    </row>
    <row r="17" spans="2:7" x14ac:dyDescent="0.2">
      <c r="B17" s="393" t="s">
        <v>504</v>
      </c>
      <c r="C17" s="575">
        <f t="shared" si="1"/>
        <v>0.95569620253164556</v>
      </c>
      <c r="D17" s="575">
        <f t="shared" si="1"/>
        <v>1.8987341772151899E-2</v>
      </c>
      <c r="E17" s="575">
        <f t="shared" si="1"/>
        <v>2.3206751054852322E-2</v>
      </c>
      <c r="F17" s="575">
        <f t="shared" si="1"/>
        <v>0</v>
      </c>
      <c r="G17" s="576">
        <f t="shared" si="1"/>
        <v>2.1097046413502108E-3</v>
      </c>
    </row>
    <row r="18" spans="2:7" x14ac:dyDescent="0.2">
      <c r="B18" s="393" t="s">
        <v>20</v>
      </c>
      <c r="C18" s="575">
        <f t="shared" si="1"/>
        <v>0.82608695652173914</v>
      </c>
      <c r="D18" s="575">
        <f t="shared" si="1"/>
        <v>8.6956521739130432E-2</v>
      </c>
      <c r="E18" s="575">
        <f t="shared" si="1"/>
        <v>0</v>
      </c>
      <c r="F18" s="575">
        <f t="shared" si="1"/>
        <v>8.6956521739130432E-2</v>
      </c>
      <c r="G18" s="576">
        <f t="shared" si="1"/>
        <v>0</v>
      </c>
    </row>
    <row r="19" spans="2:7" x14ac:dyDescent="0.2">
      <c r="B19" s="393" t="s">
        <v>505</v>
      </c>
      <c r="C19" s="575">
        <f t="shared" si="1"/>
        <v>0.93617021276595747</v>
      </c>
      <c r="D19" s="575">
        <f t="shared" si="1"/>
        <v>3.1914893617021274E-2</v>
      </c>
      <c r="E19" s="575">
        <f t="shared" si="1"/>
        <v>1.0638297872340425E-2</v>
      </c>
      <c r="F19" s="575">
        <f t="shared" si="1"/>
        <v>0</v>
      </c>
      <c r="G19" s="576">
        <f t="shared" si="1"/>
        <v>2.1276595744680851E-2</v>
      </c>
    </row>
    <row r="20" spans="2:7" ht="13.5" thickBot="1" x14ac:dyDescent="0.25">
      <c r="B20" s="401" t="s">
        <v>506</v>
      </c>
      <c r="C20" s="577">
        <f t="shared" si="1"/>
        <v>0.9314420803782506</v>
      </c>
      <c r="D20" s="577">
        <f t="shared" si="1"/>
        <v>1.8912529550827423E-2</v>
      </c>
      <c r="E20" s="577">
        <f t="shared" si="1"/>
        <v>2.3640661938534278E-2</v>
      </c>
      <c r="F20" s="577">
        <f t="shared" si="1"/>
        <v>4.7281323877068557E-3</v>
      </c>
      <c r="G20" s="578">
        <f t="shared" si="1"/>
        <v>2.1276595744680851E-2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ColWidth="9" defaultRowHeight="12.75" x14ac:dyDescent="0.2"/>
  <cols>
    <col min="1" max="1" width="9" style="358"/>
    <col min="2" max="8" width="15.625" style="358" customWidth="1"/>
    <col min="9" max="16384" width="9" style="358"/>
  </cols>
  <sheetData>
    <row r="4" spans="2:8" ht="13.5" thickBot="1" x14ac:dyDescent="0.25"/>
    <row r="5" spans="2:8" x14ac:dyDescent="0.2">
      <c r="B5" s="395" t="s">
        <v>572</v>
      </c>
      <c r="C5" s="822" t="s">
        <v>177</v>
      </c>
      <c r="D5" s="820"/>
      <c r="E5" s="820"/>
      <c r="F5" s="820"/>
      <c r="G5" s="820"/>
      <c r="H5" s="821"/>
    </row>
    <row r="6" spans="2:8" ht="25.5" customHeight="1" x14ac:dyDescent="0.2">
      <c r="B6" s="396" t="s">
        <v>573</v>
      </c>
      <c r="C6" s="397" t="s">
        <v>581</v>
      </c>
      <c r="D6" s="397" t="s">
        <v>582</v>
      </c>
      <c r="E6" s="397" t="s">
        <v>583</v>
      </c>
      <c r="F6" s="397" t="s">
        <v>584</v>
      </c>
      <c r="G6" s="397" t="s">
        <v>585</v>
      </c>
      <c r="H6" s="398" t="s">
        <v>586</v>
      </c>
    </row>
    <row r="7" spans="2:8" x14ac:dyDescent="0.2">
      <c r="B7" s="392" t="str">
        <f>Index!$B$4</f>
        <v>Kent South London and East Sussex</v>
      </c>
      <c r="C7" s="676">
        <f>SUM(C8:C11)</f>
        <v>678</v>
      </c>
      <c r="D7" s="676">
        <f t="shared" ref="D7:H7" si="0">SUM(D8:D11)</f>
        <v>205</v>
      </c>
      <c r="E7" s="676">
        <f t="shared" si="0"/>
        <v>95</v>
      </c>
      <c r="F7" s="676">
        <f t="shared" si="0"/>
        <v>32</v>
      </c>
      <c r="G7" s="676">
        <f t="shared" si="0"/>
        <v>18</v>
      </c>
      <c r="H7" s="677">
        <f t="shared" si="0"/>
        <v>6</v>
      </c>
    </row>
    <row r="8" spans="2:8" x14ac:dyDescent="0.2">
      <c r="B8" s="393" t="s">
        <v>504</v>
      </c>
      <c r="C8" s="678">
        <v>313</v>
      </c>
      <c r="D8" s="678">
        <v>101</v>
      </c>
      <c r="E8" s="678">
        <v>42</v>
      </c>
      <c r="F8" s="678">
        <v>15</v>
      </c>
      <c r="G8" s="678">
        <v>10</v>
      </c>
      <c r="H8" s="679">
        <v>2</v>
      </c>
    </row>
    <row r="9" spans="2:8" x14ac:dyDescent="0.2">
      <c r="B9" s="393" t="s">
        <v>20</v>
      </c>
      <c r="C9" s="678">
        <v>16</v>
      </c>
      <c r="D9" s="678">
        <v>6</v>
      </c>
      <c r="E9" s="678">
        <v>4</v>
      </c>
      <c r="F9" s="678">
        <v>2</v>
      </c>
      <c r="G9" s="678">
        <v>0</v>
      </c>
      <c r="H9" s="679">
        <v>1</v>
      </c>
    </row>
    <row r="10" spans="2:8" x14ac:dyDescent="0.2">
      <c r="B10" s="393" t="s">
        <v>505</v>
      </c>
      <c r="C10" s="678">
        <v>59</v>
      </c>
      <c r="D10" s="678">
        <v>23</v>
      </c>
      <c r="E10" s="678">
        <v>11</v>
      </c>
      <c r="F10" s="678">
        <v>5</v>
      </c>
      <c r="G10" s="678">
        <v>1</v>
      </c>
      <c r="H10" s="679">
        <v>1</v>
      </c>
    </row>
    <row r="11" spans="2:8" ht="13.5" thickBot="1" x14ac:dyDescent="0.25">
      <c r="B11" s="400" t="s">
        <v>506</v>
      </c>
      <c r="C11" s="680">
        <v>290</v>
      </c>
      <c r="D11" s="680">
        <v>75</v>
      </c>
      <c r="E11" s="680">
        <v>38</v>
      </c>
      <c r="F11" s="680">
        <v>10</v>
      </c>
      <c r="G11" s="680">
        <v>7</v>
      </c>
      <c r="H11" s="681">
        <v>2</v>
      </c>
    </row>
    <row r="13" spans="2:8" ht="13.5" thickBot="1" x14ac:dyDescent="0.25"/>
    <row r="14" spans="2:8" x14ac:dyDescent="0.2">
      <c r="B14" s="395" t="s">
        <v>580</v>
      </c>
      <c r="C14" s="822" t="s">
        <v>177</v>
      </c>
      <c r="D14" s="820"/>
      <c r="E14" s="820"/>
      <c r="F14" s="820"/>
      <c r="G14" s="820"/>
      <c r="H14" s="821"/>
    </row>
    <row r="15" spans="2:8" x14ac:dyDescent="0.2">
      <c r="B15" s="396" t="s">
        <v>573</v>
      </c>
      <c r="C15" s="397" t="s">
        <v>581</v>
      </c>
      <c r="D15" s="397" t="s">
        <v>582</v>
      </c>
      <c r="E15" s="397" t="s">
        <v>583</v>
      </c>
      <c r="F15" s="397" t="s">
        <v>584</v>
      </c>
      <c r="G15" s="397" t="s">
        <v>585</v>
      </c>
      <c r="H15" s="398" t="s">
        <v>586</v>
      </c>
    </row>
    <row r="16" spans="2:8" x14ac:dyDescent="0.2">
      <c r="B16" s="392" t="str">
        <f>Index!$B$4</f>
        <v>Kent South London and East Sussex</v>
      </c>
      <c r="C16" s="579">
        <f t="shared" ref="C16:H20" si="1">IF(SUM($C7:$H7)=0,0,C7/SUM($C7:$H7))</f>
        <v>0.65570599613152802</v>
      </c>
      <c r="D16" s="579">
        <f t="shared" si="1"/>
        <v>0.19825918762088976</v>
      </c>
      <c r="E16" s="579">
        <f t="shared" si="1"/>
        <v>9.187620889748549E-2</v>
      </c>
      <c r="F16" s="579">
        <f t="shared" si="1"/>
        <v>3.0947775628626693E-2</v>
      </c>
      <c r="G16" s="579">
        <f t="shared" si="1"/>
        <v>1.7408123791102514E-2</v>
      </c>
      <c r="H16" s="580">
        <f t="shared" si="1"/>
        <v>5.8027079303675051E-3</v>
      </c>
    </row>
    <row r="17" spans="2:8" x14ac:dyDescent="0.2">
      <c r="B17" s="393" t="s">
        <v>504</v>
      </c>
      <c r="C17" s="581">
        <f t="shared" si="1"/>
        <v>0.6480331262939959</v>
      </c>
      <c r="D17" s="581">
        <f t="shared" si="1"/>
        <v>0.20910973084886128</v>
      </c>
      <c r="E17" s="581">
        <f t="shared" si="1"/>
        <v>8.6956521739130432E-2</v>
      </c>
      <c r="F17" s="581">
        <f t="shared" si="1"/>
        <v>3.1055900621118012E-2</v>
      </c>
      <c r="G17" s="581">
        <f t="shared" si="1"/>
        <v>2.0703933747412008E-2</v>
      </c>
      <c r="H17" s="582">
        <f t="shared" si="1"/>
        <v>4.140786749482402E-3</v>
      </c>
    </row>
    <row r="18" spans="2:8" x14ac:dyDescent="0.2">
      <c r="B18" s="393" t="s">
        <v>20</v>
      </c>
      <c r="C18" s="581">
        <f t="shared" si="1"/>
        <v>0.55172413793103448</v>
      </c>
      <c r="D18" s="581">
        <f t="shared" si="1"/>
        <v>0.20689655172413793</v>
      </c>
      <c r="E18" s="581">
        <f t="shared" si="1"/>
        <v>0.13793103448275862</v>
      </c>
      <c r="F18" s="581">
        <f t="shared" si="1"/>
        <v>6.8965517241379309E-2</v>
      </c>
      <c r="G18" s="581">
        <f t="shared" si="1"/>
        <v>0</v>
      </c>
      <c r="H18" s="582">
        <f t="shared" si="1"/>
        <v>3.4482758620689655E-2</v>
      </c>
    </row>
    <row r="19" spans="2:8" x14ac:dyDescent="0.2">
      <c r="B19" s="393" t="s">
        <v>505</v>
      </c>
      <c r="C19" s="581">
        <f t="shared" si="1"/>
        <v>0.59</v>
      </c>
      <c r="D19" s="581">
        <f t="shared" si="1"/>
        <v>0.23</v>
      </c>
      <c r="E19" s="581">
        <f t="shared" si="1"/>
        <v>0.11</v>
      </c>
      <c r="F19" s="581">
        <f t="shared" si="1"/>
        <v>0.05</v>
      </c>
      <c r="G19" s="581">
        <f t="shared" si="1"/>
        <v>0.01</v>
      </c>
      <c r="H19" s="582">
        <f t="shared" si="1"/>
        <v>0.01</v>
      </c>
    </row>
    <row r="20" spans="2:8" ht="13.5" thickBot="1" x14ac:dyDescent="0.25">
      <c r="B20" s="399" t="s">
        <v>506</v>
      </c>
      <c r="C20" s="583">
        <f t="shared" si="1"/>
        <v>0.6872037914691943</v>
      </c>
      <c r="D20" s="583">
        <f t="shared" si="1"/>
        <v>0.17772511848341233</v>
      </c>
      <c r="E20" s="583">
        <f t="shared" si="1"/>
        <v>9.004739336492891E-2</v>
      </c>
      <c r="F20" s="583">
        <f t="shared" si="1"/>
        <v>2.3696682464454975E-2</v>
      </c>
      <c r="G20" s="583">
        <f t="shared" si="1"/>
        <v>1.6587677725118485E-2</v>
      </c>
      <c r="H20" s="584">
        <f t="shared" si="1"/>
        <v>4.7393364928909956E-3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ColWidth="9" defaultRowHeight="12.75" x14ac:dyDescent="0.2"/>
  <cols>
    <col min="1" max="1" width="9" style="358"/>
    <col min="2" max="2" width="31.25" style="358" customWidth="1"/>
    <col min="3" max="3" width="46.25" style="358" bestFit="1" customWidth="1"/>
    <col min="4" max="5" width="31.25" style="358" customWidth="1"/>
    <col min="6" max="6" width="29.625" style="358" bestFit="1" customWidth="1"/>
    <col min="7" max="7" width="50.875" style="358" bestFit="1" customWidth="1"/>
    <col min="8" max="16384" width="9" style="358"/>
  </cols>
  <sheetData>
    <row r="3" spans="1:6" x14ac:dyDescent="0.2">
      <c r="A3" s="361"/>
      <c r="B3" s="361" t="str">
        <f>Index!$B$4</f>
        <v>Kent South London and East Sussex</v>
      </c>
      <c r="C3" s="394"/>
    </row>
    <row r="4" spans="1:6" x14ac:dyDescent="0.2">
      <c r="A4" s="361"/>
    </row>
    <row r="5" spans="1:6" x14ac:dyDescent="0.2">
      <c r="B5" s="402" t="s">
        <v>587</v>
      </c>
    </row>
    <row r="6" spans="1:6" x14ac:dyDescent="0.2">
      <c r="B6" s="403"/>
      <c r="C6" s="404" t="s">
        <v>588</v>
      </c>
      <c r="D6" s="405" t="s">
        <v>589</v>
      </c>
      <c r="E6" s="394"/>
      <c r="F6" s="394"/>
    </row>
    <row r="7" spans="1:6" x14ac:dyDescent="0.2">
      <c r="B7" s="406" t="s">
        <v>504</v>
      </c>
      <c r="C7" s="407">
        <v>240</v>
      </c>
      <c r="D7" s="408">
        <v>494.91039999999998</v>
      </c>
      <c r="E7" s="394"/>
      <c r="F7" s="394"/>
    </row>
    <row r="8" spans="1:6" x14ac:dyDescent="0.2">
      <c r="B8" s="406" t="s">
        <v>20</v>
      </c>
      <c r="C8" s="407">
        <v>27</v>
      </c>
      <c r="D8" s="408">
        <v>30.826889999999999</v>
      </c>
      <c r="E8" s="394"/>
      <c r="F8" s="394"/>
    </row>
    <row r="9" spans="1:6" x14ac:dyDescent="0.2">
      <c r="B9" s="406" t="s">
        <v>505</v>
      </c>
      <c r="C9" s="407">
        <v>70</v>
      </c>
      <c r="D9" s="408">
        <v>103.2979</v>
      </c>
      <c r="E9" s="394"/>
      <c r="F9" s="394"/>
    </row>
    <row r="10" spans="1:6" x14ac:dyDescent="0.2">
      <c r="B10" s="409" t="s">
        <v>506</v>
      </c>
      <c r="C10" s="410">
        <v>177</v>
      </c>
      <c r="D10" s="411">
        <v>441.94069999999999</v>
      </c>
      <c r="E10" s="394"/>
      <c r="F10" s="394"/>
    </row>
    <row r="11" spans="1:6" x14ac:dyDescent="0.2">
      <c r="B11" s="394"/>
      <c r="C11" s="394"/>
      <c r="D11" s="394"/>
      <c r="E11" s="394"/>
      <c r="F11" s="394"/>
    </row>
    <row r="12" spans="1:6" x14ac:dyDescent="0.2">
      <c r="B12" s="412"/>
      <c r="C12" s="413" t="s">
        <v>590</v>
      </c>
      <c r="D12" s="413" t="s">
        <v>591</v>
      </c>
      <c r="E12" s="413" t="s">
        <v>592</v>
      </c>
      <c r="F12" s="413" t="s">
        <v>593</v>
      </c>
    </row>
    <row r="13" spans="1:6" x14ac:dyDescent="0.2">
      <c r="B13" s="414" t="s">
        <v>504</v>
      </c>
      <c r="C13" s="415" t="s">
        <v>594</v>
      </c>
      <c r="D13" s="358">
        <v>96</v>
      </c>
      <c r="E13" s="416">
        <v>241.059</v>
      </c>
      <c r="F13" s="540">
        <f>IF(D$7=0,0,E13/D$7*100)</f>
        <v>48.707604447188821</v>
      </c>
    </row>
    <row r="14" spans="1:6" x14ac:dyDescent="0.2">
      <c r="B14" s="409"/>
      <c r="C14" s="410" t="s">
        <v>595</v>
      </c>
      <c r="D14" s="417">
        <f>C7-D13</f>
        <v>144</v>
      </c>
      <c r="E14" s="418">
        <f>D7-E13</f>
        <v>253.85139999999998</v>
      </c>
      <c r="F14" s="541">
        <f>IF(D$7=0,0,E14/D$7*100)</f>
        <v>51.292395552811179</v>
      </c>
    </row>
    <row r="15" spans="1:6" x14ac:dyDescent="0.2">
      <c r="B15" s="407"/>
      <c r="C15" s="407"/>
      <c r="D15" s="407"/>
      <c r="E15" s="419"/>
      <c r="F15" s="420"/>
    </row>
    <row r="16" spans="1:6" x14ac:dyDescent="0.2">
      <c r="B16" s="414" t="s">
        <v>20</v>
      </c>
      <c r="C16" s="415" t="s">
        <v>594</v>
      </c>
      <c r="D16" s="415">
        <v>10</v>
      </c>
      <c r="E16" s="416">
        <v>11.01721</v>
      </c>
      <c r="F16" s="540">
        <f>IF(D$8=0,0,E16/D$8*100)</f>
        <v>35.738960368691103</v>
      </c>
    </row>
    <row r="17" spans="2:11" x14ac:dyDescent="0.2">
      <c r="B17" s="409"/>
      <c r="C17" s="410" t="s">
        <v>595</v>
      </c>
      <c r="D17" s="417">
        <f>C8-D16</f>
        <v>17</v>
      </c>
      <c r="E17" s="418">
        <f>D8-E16</f>
        <v>19.80968</v>
      </c>
      <c r="F17" s="541">
        <f>IF(D$8=0,0,E17/D$8*100)</f>
        <v>64.261039631308904</v>
      </c>
    </row>
    <row r="18" spans="2:11" x14ac:dyDescent="0.2">
      <c r="B18" s="407"/>
      <c r="C18" s="407"/>
      <c r="D18" s="407"/>
      <c r="E18" s="419"/>
      <c r="F18" s="420"/>
    </row>
    <row r="19" spans="2:11" x14ac:dyDescent="0.2">
      <c r="B19" s="414" t="s">
        <v>505</v>
      </c>
      <c r="C19" s="415" t="s">
        <v>594</v>
      </c>
      <c r="D19" s="415">
        <v>29</v>
      </c>
      <c r="E19" s="416">
        <v>41.128129999999999</v>
      </c>
      <c r="F19" s="540">
        <f>IF(D$9=0,0,E19/D$9*100)</f>
        <v>39.815068844574768</v>
      </c>
    </row>
    <row r="20" spans="2:11" x14ac:dyDescent="0.2">
      <c r="B20" s="409"/>
      <c r="C20" s="410" t="s">
        <v>595</v>
      </c>
      <c r="D20" s="417">
        <f>C9-D19</f>
        <v>41</v>
      </c>
      <c r="E20" s="418">
        <f>D9-E19</f>
        <v>62.16977</v>
      </c>
      <c r="F20" s="541">
        <f>IF(D$9=0,0,E20/D$9*100)</f>
        <v>60.18493115542524</v>
      </c>
    </row>
    <row r="21" spans="2:11" x14ac:dyDescent="0.2">
      <c r="B21" s="407"/>
      <c r="C21" s="407"/>
      <c r="D21" s="407"/>
      <c r="E21" s="419"/>
      <c r="F21" s="420"/>
    </row>
    <row r="22" spans="2:11" x14ac:dyDescent="0.2">
      <c r="B22" s="414" t="s">
        <v>506</v>
      </c>
      <c r="C22" s="415" t="s">
        <v>594</v>
      </c>
      <c r="D22" s="415">
        <v>83</v>
      </c>
      <c r="E22" s="416">
        <v>239.75450000000001</v>
      </c>
      <c r="F22" s="540">
        <f>IF(D$10=0,0,E22/D$10*100)</f>
        <v>54.25037793532028</v>
      </c>
    </row>
    <row r="23" spans="2:11" x14ac:dyDescent="0.2">
      <c r="B23" s="409"/>
      <c r="C23" s="410" t="s">
        <v>595</v>
      </c>
      <c r="D23" s="417">
        <f>C10-D22</f>
        <v>94</v>
      </c>
      <c r="E23" s="418">
        <f>D10-E22</f>
        <v>202.18619999999999</v>
      </c>
      <c r="F23" s="541">
        <f>IF(D$10=0,0,E23/D$10*100)</f>
        <v>45.74962206467972</v>
      </c>
    </row>
    <row r="24" spans="2:11" x14ac:dyDescent="0.2">
      <c r="B24" s="402" t="s">
        <v>596</v>
      </c>
      <c r="C24" s="407"/>
      <c r="D24" s="407"/>
      <c r="E24" s="407"/>
      <c r="F24" s="420"/>
    </row>
    <row r="25" spans="2:11" x14ac:dyDescent="0.2">
      <c r="B25" s="421"/>
      <c r="C25" s="404" t="s">
        <v>183</v>
      </c>
      <c r="D25" s="404" t="s">
        <v>591</v>
      </c>
      <c r="E25" s="404" t="s">
        <v>592</v>
      </c>
      <c r="F25" s="405" t="s">
        <v>597</v>
      </c>
      <c r="G25" s="405" t="s">
        <v>598</v>
      </c>
    </row>
    <row r="26" spans="2:11" x14ac:dyDescent="0.2">
      <c r="B26" s="414" t="s">
        <v>504</v>
      </c>
      <c r="C26" s="415" t="s">
        <v>748</v>
      </c>
      <c r="D26" s="415">
        <v>24</v>
      </c>
      <c r="E26" s="416">
        <v>134.26840000000001</v>
      </c>
      <c r="F26" s="542">
        <f>IF(D$7=0,0,E26/D$7*100)</f>
        <v>27.129840068020393</v>
      </c>
      <c r="G26" s="540">
        <f>IF(E$13=0,0,E26/E$13*100)</f>
        <v>55.699393094636584</v>
      </c>
      <c r="I26" s="358" t="s">
        <v>599</v>
      </c>
      <c r="J26" s="358">
        <v>12</v>
      </c>
      <c r="K26" s="358" t="s">
        <v>600</v>
      </c>
    </row>
    <row r="27" spans="2:11" x14ac:dyDescent="0.2">
      <c r="B27" s="406"/>
      <c r="C27" s="407" t="s">
        <v>749</v>
      </c>
      <c r="D27" s="407">
        <v>12</v>
      </c>
      <c r="E27" s="419">
        <v>24.765789999999999</v>
      </c>
      <c r="F27" s="543">
        <f t="shared" ref="F27:F32" si="0">IF(D$7=0,0,E27/D$7*100)</f>
        <v>5.0040956908563654</v>
      </c>
      <c r="G27" s="544">
        <f t="shared" ref="G27:G32" si="1">IF(E$13=0,0,E27/E$13*100)</f>
        <v>10.27374626128873</v>
      </c>
      <c r="I27" s="358" t="s">
        <v>599</v>
      </c>
      <c r="J27" s="358">
        <v>15</v>
      </c>
      <c r="K27" s="358" t="s">
        <v>601</v>
      </c>
    </row>
    <row r="28" spans="2:11" x14ac:dyDescent="0.2">
      <c r="B28" s="406"/>
      <c r="C28" s="407" t="s">
        <v>750</v>
      </c>
      <c r="D28" s="407">
        <v>42</v>
      </c>
      <c r="E28" s="419">
        <v>61.189959999999999</v>
      </c>
      <c r="F28" s="543">
        <f t="shared" si="0"/>
        <v>12.363846061832607</v>
      </c>
      <c r="G28" s="544">
        <f t="shared" si="1"/>
        <v>25.383810602383651</v>
      </c>
      <c r="I28" s="358" t="s">
        <v>599</v>
      </c>
      <c r="J28" s="358">
        <v>16</v>
      </c>
      <c r="K28" s="358" t="s">
        <v>602</v>
      </c>
    </row>
    <row r="29" spans="2:11" x14ac:dyDescent="0.2">
      <c r="B29" s="406"/>
      <c r="C29" s="407" t="s">
        <v>751</v>
      </c>
      <c r="D29" s="422">
        <v>3</v>
      </c>
      <c r="E29" s="419">
        <v>3</v>
      </c>
      <c r="F29" s="543">
        <f t="shared" si="0"/>
        <v>0.60617032901309009</v>
      </c>
      <c r="G29" s="544">
        <f t="shared" si="1"/>
        <v>1.2445086057770089</v>
      </c>
      <c r="I29" s="358" t="s">
        <v>599</v>
      </c>
      <c r="J29" s="358">
        <v>17</v>
      </c>
      <c r="K29" s="358" t="s">
        <v>603</v>
      </c>
    </row>
    <row r="30" spans="2:11" x14ac:dyDescent="0.2">
      <c r="B30" s="406"/>
      <c r="C30" s="407" t="s">
        <v>604</v>
      </c>
      <c r="D30" s="422">
        <v>25</v>
      </c>
      <c r="E30" s="419">
        <v>30.384450000000001</v>
      </c>
      <c r="F30" s="543">
        <f t="shared" si="0"/>
        <v>6.1393840177939287</v>
      </c>
      <c r="G30" s="544">
        <f t="shared" si="1"/>
        <v>12.604569835600413</v>
      </c>
      <c r="I30" s="358" t="s">
        <v>599</v>
      </c>
      <c r="J30" s="358">
        <v>18</v>
      </c>
      <c r="K30" s="358" t="s">
        <v>604</v>
      </c>
    </row>
    <row r="31" spans="2:11" x14ac:dyDescent="0.2">
      <c r="B31" s="406"/>
      <c r="C31" s="407" t="s">
        <v>605</v>
      </c>
      <c r="D31" s="422">
        <v>4</v>
      </c>
      <c r="E31" s="419">
        <v>5.6081409999999998</v>
      </c>
      <c r="F31" s="543">
        <f t="shared" si="0"/>
        <v>1.1331628917072667</v>
      </c>
      <c r="G31" s="544">
        <f t="shared" si="1"/>
        <v>2.3264599123036267</v>
      </c>
      <c r="I31" s="358" t="s">
        <v>599</v>
      </c>
      <c r="J31" s="358">
        <v>19</v>
      </c>
      <c r="K31" s="358" t="s">
        <v>606</v>
      </c>
    </row>
    <row r="32" spans="2:11" x14ac:dyDescent="0.2">
      <c r="B32" s="409"/>
      <c r="C32" s="410" t="s">
        <v>752</v>
      </c>
      <c r="D32" s="410">
        <v>1</v>
      </c>
      <c r="E32" s="423">
        <v>1</v>
      </c>
      <c r="F32" s="545">
        <f t="shared" si="0"/>
        <v>0.20205677633769667</v>
      </c>
      <c r="G32" s="541">
        <f t="shared" si="1"/>
        <v>0.41483620192566961</v>
      </c>
      <c r="I32" s="358" t="s">
        <v>599</v>
      </c>
      <c r="J32" s="358">
        <v>20</v>
      </c>
      <c r="K32" s="358" t="s">
        <v>605</v>
      </c>
    </row>
    <row r="33" spans="2:7" x14ac:dyDescent="0.2">
      <c r="B33" s="357"/>
      <c r="C33" s="357"/>
      <c r="D33" s="357"/>
      <c r="E33" s="357"/>
      <c r="F33" s="357"/>
      <c r="G33" s="367"/>
    </row>
    <row r="34" spans="2:7" x14ac:dyDescent="0.2">
      <c r="B34" s="414" t="s">
        <v>20</v>
      </c>
      <c r="C34" s="415" t="s">
        <v>748</v>
      </c>
      <c r="D34" s="424">
        <v>0</v>
      </c>
      <c r="E34" s="425">
        <v>0</v>
      </c>
      <c r="F34" s="542">
        <f>IF(D$8=0,0,E34/D$8*100)</f>
        <v>0</v>
      </c>
      <c r="G34" s="540">
        <f t="shared" ref="G34:G40" si="2">IF(E$16=0,0,E34/E$16*100)</f>
        <v>0</v>
      </c>
    </row>
    <row r="35" spans="2:7" x14ac:dyDescent="0.2">
      <c r="B35" s="426"/>
      <c r="C35" s="407" t="s">
        <v>749</v>
      </c>
      <c r="D35" s="368">
        <v>0</v>
      </c>
      <c r="E35" s="427">
        <v>0</v>
      </c>
      <c r="F35" s="543">
        <f t="shared" ref="F35:F40" si="3">IF(D$8=0,0,E35/D$8*100)</f>
        <v>0</v>
      </c>
      <c r="G35" s="544">
        <f t="shared" si="2"/>
        <v>0</v>
      </c>
    </row>
    <row r="36" spans="2:7" x14ac:dyDescent="0.2">
      <c r="B36" s="426"/>
      <c r="C36" s="407" t="s">
        <v>750</v>
      </c>
      <c r="D36" s="368">
        <v>8</v>
      </c>
      <c r="E36" s="427">
        <v>9.0171299999999999</v>
      </c>
      <c r="F36" s="543">
        <f t="shared" si="3"/>
        <v>29.250858584826428</v>
      </c>
      <c r="G36" s="544">
        <f t="shared" si="2"/>
        <v>81.845857526542559</v>
      </c>
    </row>
    <row r="37" spans="2:7" x14ac:dyDescent="0.2">
      <c r="B37" s="426"/>
      <c r="C37" s="407" t="s">
        <v>751</v>
      </c>
      <c r="D37" s="368">
        <v>0</v>
      </c>
      <c r="E37" s="427">
        <v>0</v>
      </c>
      <c r="F37" s="543">
        <f t="shared" si="3"/>
        <v>0</v>
      </c>
      <c r="G37" s="544">
        <f t="shared" si="2"/>
        <v>0</v>
      </c>
    </row>
    <row r="38" spans="2:7" x14ac:dyDescent="0.2">
      <c r="B38" s="426"/>
      <c r="C38" s="407" t="s">
        <v>604</v>
      </c>
      <c r="D38" s="368">
        <v>3</v>
      </c>
      <c r="E38" s="427">
        <v>3.506408</v>
      </c>
      <c r="F38" s="543">
        <f t="shared" si="3"/>
        <v>11.3745110194379</v>
      </c>
      <c r="G38" s="544">
        <f t="shared" si="2"/>
        <v>31.826642135350053</v>
      </c>
    </row>
    <row r="39" spans="2:7" x14ac:dyDescent="0.2">
      <c r="B39" s="426"/>
      <c r="C39" s="407" t="s">
        <v>605</v>
      </c>
      <c r="D39" s="368">
        <v>1</v>
      </c>
      <c r="E39" s="427">
        <v>1.000081</v>
      </c>
      <c r="F39" s="543">
        <f t="shared" si="3"/>
        <v>3.2441838926988744</v>
      </c>
      <c r="G39" s="544">
        <f t="shared" si="2"/>
        <v>9.0774433817636222</v>
      </c>
    </row>
    <row r="40" spans="2:7" x14ac:dyDescent="0.2">
      <c r="B40" s="428"/>
      <c r="C40" s="410" t="s">
        <v>752</v>
      </c>
      <c r="D40" s="429">
        <v>0</v>
      </c>
      <c r="E40" s="430">
        <v>0</v>
      </c>
      <c r="F40" s="545">
        <f t="shared" si="3"/>
        <v>0</v>
      </c>
      <c r="G40" s="541">
        <f t="shared" si="2"/>
        <v>0</v>
      </c>
    </row>
    <row r="41" spans="2:7" x14ac:dyDescent="0.2">
      <c r="B41" s="357"/>
      <c r="C41" s="357"/>
      <c r="D41" s="357"/>
      <c r="E41" s="357"/>
      <c r="F41" s="357"/>
      <c r="G41" s="367"/>
    </row>
    <row r="42" spans="2:7" x14ac:dyDescent="0.2">
      <c r="B42" s="414" t="s">
        <v>505</v>
      </c>
      <c r="C42" s="415" t="s">
        <v>748</v>
      </c>
      <c r="D42" s="424">
        <v>4</v>
      </c>
      <c r="E42" s="425">
        <v>11.814299999999999</v>
      </c>
      <c r="F42" s="542">
        <f>IF(D$9=0,0,E42/D$9*100)</f>
        <v>11.437115372142124</v>
      </c>
      <c r="G42" s="540">
        <f t="shared" ref="G42:G48" si="4">IF(E$19=0,0,E42/E$19*100)</f>
        <v>28.725594866579151</v>
      </c>
    </row>
    <row r="43" spans="2:7" x14ac:dyDescent="0.2">
      <c r="B43" s="426"/>
      <c r="C43" s="407" t="s">
        <v>749</v>
      </c>
      <c r="D43" s="368">
        <v>2</v>
      </c>
      <c r="E43" s="427">
        <v>2</v>
      </c>
      <c r="F43" s="543">
        <f t="shared" ref="F43:F48" si="5">IF(D$9=0,0,E43/D$9*100)</f>
        <v>1.9361477822879267</v>
      </c>
      <c r="G43" s="546">
        <f t="shared" si="4"/>
        <v>4.8628517756581688</v>
      </c>
    </row>
    <row r="44" spans="2:7" x14ac:dyDescent="0.2">
      <c r="B44" s="426"/>
      <c r="C44" s="407" t="s">
        <v>750</v>
      </c>
      <c r="D44" s="368">
        <v>17</v>
      </c>
      <c r="E44" s="427">
        <v>20.50658</v>
      </c>
      <c r="F44" s="543">
        <f t="shared" si="5"/>
        <v>19.851884694654974</v>
      </c>
      <c r="G44" s="546">
        <f t="shared" si="4"/>
        <v>49.86022948283815</v>
      </c>
    </row>
    <row r="45" spans="2:7" x14ac:dyDescent="0.2">
      <c r="B45" s="426"/>
      <c r="C45" s="407" t="s">
        <v>751</v>
      </c>
      <c r="D45" s="368">
        <v>0</v>
      </c>
      <c r="E45" s="427">
        <v>0</v>
      </c>
      <c r="F45" s="543">
        <f t="shared" si="5"/>
        <v>0</v>
      </c>
      <c r="G45" s="546">
        <f t="shared" si="4"/>
        <v>0</v>
      </c>
    </row>
    <row r="46" spans="2:7" x14ac:dyDescent="0.2">
      <c r="B46" s="426"/>
      <c r="C46" s="407" t="s">
        <v>604</v>
      </c>
      <c r="D46" s="368">
        <v>7</v>
      </c>
      <c r="E46" s="427">
        <v>7.0927530000000001</v>
      </c>
      <c r="F46" s="543">
        <f t="shared" si="5"/>
        <v>6.8663089956330197</v>
      </c>
      <c r="G46" s="546">
        <f t="shared" si="4"/>
        <v>17.245503260177404</v>
      </c>
    </row>
    <row r="47" spans="2:7" x14ac:dyDescent="0.2">
      <c r="B47" s="426"/>
      <c r="C47" s="407" t="s">
        <v>605</v>
      </c>
      <c r="D47" s="368">
        <v>1</v>
      </c>
      <c r="E47" s="427">
        <v>1.714493</v>
      </c>
      <c r="F47" s="543">
        <f t="shared" si="5"/>
        <v>1.6597559098490871</v>
      </c>
      <c r="G47" s="546">
        <f t="shared" si="4"/>
        <v>4.1686626647017508</v>
      </c>
    </row>
    <row r="48" spans="2:7" x14ac:dyDescent="0.2">
      <c r="B48" s="428"/>
      <c r="C48" s="410" t="s">
        <v>752</v>
      </c>
      <c r="D48" s="429">
        <v>0</v>
      </c>
      <c r="E48" s="430">
        <v>0</v>
      </c>
      <c r="F48" s="545">
        <f t="shared" si="5"/>
        <v>0</v>
      </c>
      <c r="G48" s="547">
        <f t="shared" si="4"/>
        <v>0</v>
      </c>
    </row>
    <row r="49" spans="2:7" x14ac:dyDescent="0.2">
      <c r="B49" s="357"/>
      <c r="C49" s="357"/>
      <c r="D49" s="357"/>
      <c r="E49" s="357"/>
      <c r="F49" s="357"/>
      <c r="G49" s="367"/>
    </row>
    <row r="50" spans="2:7" x14ac:dyDescent="0.2">
      <c r="B50" s="414" t="s">
        <v>506</v>
      </c>
      <c r="C50" s="415" t="s">
        <v>748</v>
      </c>
      <c r="D50" s="424">
        <v>23</v>
      </c>
      <c r="E50" s="425">
        <v>148.98689999999999</v>
      </c>
      <c r="F50" s="542">
        <f>IF(D$10=0,0,E50/D$10*100)</f>
        <v>33.711966333944801</v>
      </c>
      <c r="G50" s="548">
        <f t="shared" ref="G50:G56" si="6">IF(E$22=0,0,E50/E$22*100)</f>
        <v>62.141440515193658</v>
      </c>
    </row>
    <row r="51" spans="2:7" x14ac:dyDescent="0.2">
      <c r="B51" s="426"/>
      <c r="C51" s="407" t="s">
        <v>749</v>
      </c>
      <c r="D51" s="368">
        <v>13</v>
      </c>
      <c r="E51" s="427">
        <v>21.914680000000001</v>
      </c>
      <c r="F51" s="543">
        <f t="shared" ref="F51:F56" si="7">IF(D$10=0,0,E51/D$10*100)</f>
        <v>4.9587376767969102</v>
      </c>
      <c r="G51" s="546">
        <f t="shared" si="6"/>
        <v>9.1404666022952643</v>
      </c>
    </row>
    <row r="52" spans="2:7" x14ac:dyDescent="0.2">
      <c r="B52" s="426"/>
      <c r="C52" s="407" t="s">
        <v>750</v>
      </c>
      <c r="D52" s="368">
        <v>31</v>
      </c>
      <c r="E52" s="427">
        <v>49.75949</v>
      </c>
      <c r="F52" s="543">
        <f t="shared" si="7"/>
        <v>11.259313749559613</v>
      </c>
      <c r="G52" s="546">
        <f t="shared" si="6"/>
        <v>20.754350804677284</v>
      </c>
    </row>
    <row r="53" spans="2:7" x14ac:dyDescent="0.2">
      <c r="B53" s="426"/>
      <c r="C53" s="407" t="s">
        <v>751</v>
      </c>
      <c r="D53" s="368">
        <v>1</v>
      </c>
      <c r="E53" s="427">
        <v>1</v>
      </c>
      <c r="F53" s="543">
        <f t="shared" si="7"/>
        <v>0.22627470156063922</v>
      </c>
      <c r="G53" s="546">
        <f t="shared" si="6"/>
        <v>0.41709331837358632</v>
      </c>
    </row>
    <row r="54" spans="2:7" x14ac:dyDescent="0.2">
      <c r="B54" s="426"/>
      <c r="C54" s="407" t="s">
        <v>604</v>
      </c>
      <c r="D54" s="368">
        <v>23</v>
      </c>
      <c r="E54" s="427">
        <v>28.457550000000001</v>
      </c>
      <c r="F54" s="543">
        <f t="shared" si="7"/>
        <v>6.4392236333969688</v>
      </c>
      <c r="G54" s="546">
        <f t="shared" si="6"/>
        <v>11.869453962282252</v>
      </c>
    </row>
    <row r="55" spans="2:7" x14ac:dyDescent="0.2">
      <c r="B55" s="426"/>
      <c r="C55" s="407" t="s">
        <v>605</v>
      </c>
      <c r="D55" s="368">
        <v>3</v>
      </c>
      <c r="E55" s="427">
        <v>4.6081409999999998</v>
      </c>
      <c r="F55" s="543">
        <f t="shared" si="7"/>
        <v>1.0427057295243456</v>
      </c>
      <c r="G55" s="546">
        <f t="shared" si="6"/>
        <v>1.9220248212233764</v>
      </c>
    </row>
    <row r="56" spans="2:7" x14ac:dyDescent="0.2">
      <c r="B56" s="428"/>
      <c r="C56" s="410" t="s">
        <v>752</v>
      </c>
      <c r="D56" s="429">
        <v>0</v>
      </c>
      <c r="E56" s="430">
        <v>0</v>
      </c>
      <c r="F56" s="545">
        <f t="shared" si="7"/>
        <v>0</v>
      </c>
      <c r="G56" s="547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8"/>
      <c r="B2" s="302"/>
      <c r="C2" s="303"/>
      <c r="D2" s="284"/>
      <c r="E2" s="285"/>
      <c r="F2" s="279"/>
      <c r="H2" s="302"/>
      <c r="I2" s="303"/>
      <c r="J2" s="285"/>
      <c r="K2" s="285"/>
      <c r="L2" s="285"/>
      <c r="M2" s="285"/>
      <c r="N2" s="279"/>
      <c r="P2" s="302"/>
      <c r="Q2" s="303"/>
      <c r="R2" s="284"/>
      <c r="S2" s="285"/>
    </row>
    <row r="3" spans="1:19" ht="15" x14ac:dyDescent="0.2">
      <c r="A3" s="278"/>
      <c r="B3" s="795" t="s">
        <v>680</v>
      </c>
      <c r="C3" s="796"/>
      <c r="D3" s="796"/>
      <c r="E3" s="796"/>
      <c r="F3" s="796"/>
      <c r="G3" s="796"/>
      <c r="H3" s="796"/>
      <c r="J3" s="797" t="s">
        <v>740</v>
      </c>
      <c r="K3" s="797" t="s">
        <v>741</v>
      </c>
    </row>
    <row r="4" spans="1:19" x14ac:dyDescent="0.2">
      <c r="A4" s="151"/>
      <c r="B4" s="286"/>
      <c r="C4" s="286" t="s">
        <v>607</v>
      </c>
      <c r="D4" s="445" t="s">
        <v>78</v>
      </c>
      <c r="E4" s="445" t="s">
        <v>310</v>
      </c>
      <c r="F4" s="445" t="s">
        <v>82</v>
      </c>
      <c r="G4" s="445" t="s">
        <v>311</v>
      </c>
      <c r="H4" s="445" t="s">
        <v>489</v>
      </c>
      <c r="I4" s="151"/>
      <c r="J4" s="798"/>
      <c r="K4" s="798"/>
    </row>
    <row r="5" spans="1:19" s="23" customFormat="1" x14ac:dyDescent="0.2">
      <c r="A5" s="433"/>
      <c r="B5" s="441"/>
      <c r="C5" s="431" t="s">
        <v>106</v>
      </c>
      <c r="D5" s="432">
        <v>894.36300000000006</v>
      </c>
      <c r="E5" s="434">
        <v>19693.312000000002</v>
      </c>
      <c r="F5" s="439">
        <v>4.33</v>
      </c>
      <c r="G5" s="446">
        <f>E5*F5/100</f>
        <v>852.72040960000015</v>
      </c>
      <c r="H5" s="447">
        <f>SUM(D5,E5)</f>
        <v>20587.675000000003</v>
      </c>
      <c r="I5" s="433"/>
      <c r="J5" s="692"/>
      <c r="K5" s="692"/>
    </row>
    <row r="6" spans="1:19" s="24" customFormat="1" x14ac:dyDescent="0.2">
      <c r="A6" s="435"/>
      <c r="B6" s="442"/>
      <c r="C6" s="431" t="s">
        <v>92</v>
      </c>
      <c r="D6" s="432">
        <v>536.35400000000004</v>
      </c>
      <c r="E6" s="434">
        <v>2822.6860000000001</v>
      </c>
      <c r="F6" s="439">
        <v>10.39</v>
      </c>
      <c r="G6" s="446">
        <f t="shared" ref="G6:G26" si="0">E6*F6/100</f>
        <v>293.27707540000006</v>
      </c>
      <c r="H6" s="447">
        <f>SUM(D6,E6)</f>
        <v>3359.04</v>
      </c>
      <c r="I6" s="435"/>
      <c r="J6" s="693"/>
      <c r="K6" s="693"/>
    </row>
    <row r="7" spans="1:19" s="24" customFormat="1" x14ac:dyDescent="0.2">
      <c r="A7" s="435"/>
      <c r="B7" s="442"/>
      <c r="C7" s="431" t="s">
        <v>105</v>
      </c>
      <c r="D7" s="432">
        <v>358.00900000000001</v>
      </c>
      <c r="E7" s="434">
        <v>16863.766</v>
      </c>
      <c r="F7" s="439">
        <v>4.92</v>
      </c>
      <c r="G7" s="446">
        <f>E7*F7/100</f>
        <v>829.69728720000001</v>
      </c>
      <c r="H7" s="447">
        <f>SUM(D7,E7)</f>
        <v>17221.775000000001</v>
      </c>
      <c r="I7" s="435"/>
      <c r="J7" s="693"/>
      <c r="K7" s="693"/>
    </row>
    <row r="8" spans="1:19" s="24" customFormat="1" x14ac:dyDescent="0.2">
      <c r="A8" s="435"/>
      <c r="B8" s="442"/>
      <c r="C8" s="431" t="s">
        <v>84</v>
      </c>
      <c r="D8" s="432">
        <v>5.3999999999999999E-2</v>
      </c>
      <c r="E8" s="436">
        <v>110.01300000000001</v>
      </c>
      <c r="F8" s="439">
        <v>57.09</v>
      </c>
      <c r="G8" s="446">
        <f t="shared" si="0"/>
        <v>62.806421700000008</v>
      </c>
      <c r="H8" s="447">
        <f>SUM(D8,E8)</f>
        <v>110.06700000000001</v>
      </c>
      <c r="I8" s="435"/>
      <c r="J8" s="694">
        <f>H8/$H$6</f>
        <v>3.2767397827950843E-2</v>
      </c>
      <c r="K8" s="694">
        <f>H8/$H$5</f>
        <v>5.3462569231348366E-3</v>
      </c>
    </row>
    <row r="9" spans="1:19" s="24" customFormat="1" x14ac:dyDescent="0.2">
      <c r="A9" s="435"/>
      <c r="B9" s="442"/>
      <c r="C9" s="431" t="s">
        <v>85</v>
      </c>
      <c r="D9" s="432">
        <v>120.545</v>
      </c>
      <c r="E9" s="436">
        <v>686.91600000000005</v>
      </c>
      <c r="F9" s="439">
        <v>20.46</v>
      </c>
      <c r="G9" s="446">
        <f t="shared" si="0"/>
        <v>140.54301360000002</v>
      </c>
      <c r="H9" s="447">
        <f t="shared" ref="H9:H26" si="1">SUM(D9,E9)</f>
        <v>807.46100000000001</v>
      </c>
      <c r="I9" s="435"/>
      <c r="J9" s="694">
        <f t="shared" ref="J9:J15" si="2">H9/$H$6</f>
        <v>0.2403844550824045</v>
      </c>
      <c r="K9" s="694">
        <f t="shared" ref="K9:K26" si="3">H9/$H$5</f>
        <v>3.9220601646373372E-2</v>
      </c>
    </row>
    <row r="10" spans="1:19" s="24" customFormat="1" x14ac:dyDescent="0.2">
      <c r="A10" s="435"/>
      <c r="B10" s="442"/>
      <c r="C10" s="431" t="s">
        <v>86</v>
      </c>
      <c r="D10" s="432">
        <v>185.93899999999999</v>
      </c>
      <c r="E10" s="436">
        <v>574.43499999999995</v>
      </c>
      <c r="F10" s="439">
        <v>24.6</v>
      </c>
      <c r="G10" s="446">
        <f t="shared" si="0"/>
        <v>141.31100999999998</v>
      </c>
      <c r="H10" s="447">
        <f t="shared" si="1"/>
        <v>760.37399999999991</v>
      </c>
      <c r="I10" s="435"/>
      <c r="J10" s="694">
        <f t="shared" si="2"/>
        <v>0.22636646184624176</v>
      </c>
      <c r="K10" s="694">
        <f t="shared" si="3"/>
        <v>3.6933456546210282E-2</v>
      </c>
    </row>
    <row r="11" spans="1:19" s="24" customFormat="1" x14ac:dyDescent="0.2">
      <c r="A11" s="435"/>
      <c r="B11" s="442"/>
      <c r="C11" s="431" t="s">
        <v>87</v>
      </c>
      <c r="D11" s="432">
        <v>53.442999999999998</v>
      </c>
      <c r="E11" s="436">
        <v>197.34399999999999</v>
      </c>
      <c r="F11" s="439">
        <v>37.35</v>
      </c>
      <c r="G11" s="446">
        <f t="shared" si="0"/>
        <v>73.707983999999996</v>
      </c>
      <c r="H11" s="447">
        <f t="shared" si="1"/>
        <v>250.78699999999998</v>
      </c>
      <c r="I11" s="435"/>
      <c r="J11" s="694">
        <f t="shared" si="2"/>
        <v>7.4660319615128132E-2</v>
      </c>
      <c r="K11" s="694">
        <f t="shared" si="3"/>
        <v>1.2181414365633804E-2</v>
      </c>
    </row>
    <row r="12" spans="1:19" s="24" customFormat="1" x14ac:dyDescent="0.2">
      <c r="A12" s="435"/>
      <c r="B12" s="442"/>
      <c r="C12" s="431" t="s">
        <v>88</v>
      </c>
      <c r="D12" s="432">
        <v>26.117000000000001</v>
      </c>
      <c r="E12" s="436">
        <v>461.41399999999999</v>
      </c>
      <c r="F12" s="439">
        <v>26.33</v>
      </c>
      <c r="G12" s="446">
        <f t="shared" si="0"/>
        <v>121.49030619999999</v>
      </c>
      <c r="H12" s="447">
        <f t="shared" si="1"/>
        <v>487.53100000000001</v>
      </c>
      <c r="I12" s="435"/>
      <c r="J12" s="694">
        <f t="shared" si="2"/>
        <v>0.14513998047061066</v>
      </c>
      <c r="K12" s="694">
        <f t="shared" si="3"/>
        <v>2.3680721596780595E-2</v>
      </c>
    </row>
    <row r="13" spans="1:19" s="24" customFormat="1" x14ac:dyDescent="0.2">
      <c r="A13" s="435"/>
      <c r="B13" s="442"/>
      <c r="C13" s="431" t="s">
        <v>89</v>
      </c>
      <c r="D13" s="432">
        <v>61.069000000000003</v>
      </c>
      <c r="E13" s="436">
        <v>76.725999999999999</v>
      </c>
      <c r="F13" s="439">
        <v>52.29</v>
      </c>
      <c r="G13" s="446">
        <f t="shared" si="0"/>
        <v>40.120025400000003</v>
      </c>
      <c r="H13" s="447">
        <f t="shared" si="1"/>
        <v>137.79500000000002</v>
      </c>
      <c r="I13" s="435"/>
      <c r="J13" s="694">
        <f t="shared" si="2"/>
        <v>4.1022137277317336E-2</v>
      </c>
      <c r="K13" s="694">
        <f t="shared" si="3"/>
        <v>6.6930821474498695E-3</v>
      </c>
    </row>
    <row r="14" spans="1:19" s="24" customFormat="1" x14ac:dyDescent="0.2">
      <c r="A14" s="435"/>
      <c r="B14" s="442"/>
      <c r="C14" s="431" t="s">
        <v>90</v>
      </c>
      <c r="D14" s="432">
        <v>0</v>
      </c>
      <c r="E14" s="436">
        <v>0</v>
      </c>
      <c r="F14" s="439">
        <v>0</v>
      </c>
      <c r="G14" s="446">
        <f t="shared" si="0"/>
        <v>0</v>
      </c>
      <c r="H14" s="447">
        <f t="shared" si="1"/>
        <v>0</v>
      </c>
      <c r="I14" s="435"/>
      <c r="J14" s="694">
        <f t="shared" si="2"/>
        <v>0</v>
      </c>
      <c r="K14" s="694">
        <f t="shared" si="3"/>
        <v>0</v>
      </c>
    </row>
    <row r="15" spans="1:19" s="24" customFormat="1" x14ac:dyDescent="0.2">
      <c r="A15" s="435"/>
      <c r="B15" s="442"/>
      <c r="C15" s="431" t="s">
        <v>91</v>
      </c>
      <c r="D15" s="432">
        <v>89.188000000000002</v>
      </c>
      <c r="E15" s="436">
        <v>755.75</v>
      </c>
      <c r="F15" s="439">
        <v>27.32</v>
      </c>
      <c r="G15" s="446">
        <f t="shared" si="0"/>
        <v>206.4709</v>
      </c>
      <c r="H15" s="447">
        <f t="shared" si="1"/>
        <v>844.93799999999999</v>
      </c>
      <c r="I15" s="435"/>
      <c r="J15" s="695">
        <f t="shared" si="2"/>
        <v>0.25154151186053159</v>
      </c>
      <c r="K15" s="694">
        <f t="shared" si="3"/>
        <v>4.1040962614768292E-2</v>
      </c>
    </row>
    <row r="16" spans="1:19" s="24" customFormat="1" x14ac:dyDescent="0.2">
      <c r="A16" s="435"/>
      <c r="B16" s="442"/>
      <c r="C16" s="431" t="s">
        <v>94</v>
      </c>
      <c r="D16" s="432">
        <v>70.594999999999999</v>
      </c>
      <c r="E16" s="436">
        <v>5688.6120000000001</v>
      </c>
      <c r="F16" s="439">
        <v>10.130000000000001</v>
      </c>
      <c r="G16" s="446">
        <f t="shared" si="0"/>
        <v>576.25639560000002</v>
      </c>
      <c r="H16" s="447">
        <f t="shared" si="1"/>
        <v>5759.2070000000003</v>
      </c>
      <c r="I16" s="435"/>
      <c r="J16" s="694">
        <f>H16/$H$7</f>
        <v>0.33441425172492384</v>
      </c>
      <c r="K16" s="694">
        <f t="shared" si="3"/>
        <v>0.27974052436712737</v>
      </c>
    </row>
    <row r="17" spans="1:11" s="24" customFormat="1" x14ac:dyDescent="0.2">
      <c r="A17" s="435"/>
      <c r="B17" s="442"/>
      <c r="C17" s="431" t="s">
        <v>95</v>
      </c>
      <c r="D17" s="432">
        <v>174.50200000000001</v>
      </c>
      <c r="E17" s="436">
        <v>1052.2270000000001</v>
      </c>
      <c r="F17" s="439">
        <v>21.51</v>
      </c>
      <c r="G17" s="446">
        <f t="shared" si="0"/>
        <v>226.33402770000004</v>
      </c>
      <c r="H17" s="447">
        <f t="shared" si="1"/>
        <v>1226.729</v>
      </c>
      <c r="I17" s="435"/>
      <c r="J17" s="694">
        <f t="shared" ref="J17:J26" si="4">H17/$H$7</f>
        <v>7.1231275521832102E-2</v>
      </c>
      <c r="K17" s="694">
        <f t="shared" si="3"/>
        <v>5.958560157958584E-2</v>
      </c>
    </row>
    <row r="18" spans="1:11" s="24" customFormat="1" x14ac:dyDescent="0.2">
      <c r="A18" s="435"/>
      <c r="B18" s="442"/>
      <c r="C18" s="431" t="s">
        <v>96</v>
      </c>
      <c r="D18" s="432">
        <v>8.8930000000000007</v>
      </c>
      <c r="E18" s="436">
        <v>435.245</v>
      </c>
      <c r="F18" s="439">
        <v>29.62</v>
      </c>
      <c r="G18" s="446">
        <f t="shared" si="0"/>
        <v>128.91956900000002</v>
      </c>
      <c r="H18" s="447">
        <f t="shared" si="1"/>
        <v>444.13800000000003</v>
      </c>
      <c r="I18" s="435"/>
      <c r="J18" s="694">
        <f t="shared" si="4"/>
        <v>2.5789327755123964E-2</v>
      </c>
      <c r="K18" s="694">
        <f t="shared" si="3"/>
        <v>2.1573004236758155E-2</v>
      </c>
    </row>
    <row r="19" spans="1:11" s="24" customFormat="1" x14ac:dyDescent="0.2">
      <c r="A19" s="435"/>
      <c r="B19" s="442"/>
      <c r="C19" s="431" t="s">
        <v>97</v>
      </c>
      <c r="D19" s="432">
        <v>13.183999999999999</v>
      </c>
      <c r="E19" s="436">
        <v>2133.3690000000001</v>
      </c>
      <c r="F19" s="439">
        <v>16.82</v>
      </c>
      <c r="G19" s="446">
        <f t="shared" si="0"/>
        <v>358.83266580000003</v>
      </c>
      <c r="H19" s="447">
        <f t="shared" si="1"/>
        <v>2146.5530000000003</v>
      </c>
      <c r="I19" s="435"/>
      <c r="J19" s="694">
        <f t="shared" si="4"/>
        <v>0.12464179795636629</v>
      </c>
      <c r="K19" s="694">
        <f t="shared" si="3"/>
        <v>0.1042639831841138</v>
      </c>
    </row>
    <row r="20" spans="1:11" s="24" customFormat="1" x14ac:dyDescent="0.2">
      <c r="A20" s="435"/>
      <c r="B20" s="442"/>
      <c r="C20" s="431" t="s">
        <v>98</v>
      </c>
      <c r="D20" s="432">
        <v>40.808</v>
      </c>
      <c r="E20" s="436">
        <v>1636.144</v>
      </c>
      <c r="F20" s="439">
        <v>10.119999999999999</v>
      </c>
      <c r="G20" s="446">
        <f t="shared" si="0"/>
        <v>165.57777279999999</v>
      </c>
      <c r="H20" s="447">
        <f t="shared" si="1"/>
        <v>1676.952</v>
      </c>
      <c r="I20" s="435"/>
      <c r="J20" s="694">
        <f t="shared" si="4"/>
        <v>9.7373935032829068E-2</v>
      </c>
      <c r="K20" s="694">
        <f t="shared" si="3"/>
        <v>8.145417100279656E-2</v>
      </c>
    </row>
    <row r="21" spans="1:11" s="24" customFormat="1" x14ac:dyDescent="0.2">
      <c r="A21" s="435"/>
      <c r="B21" s="442"/>
      <c r="C21" s="431" t="s">
        <v>99</v>
      </c>
      <c r="D21" s="432">
        <v>5.0430000000000001</v>
      </c>
      <c r="E21" s="436">
        <v>2614.0210000000002</v>
      </c>
      <c r="F21" s="439">
        <v>16.45</v>
      </c>
      <c r="G21" s="446">
        <f t="shared" si="0"/>
        <v>430.00645450000002</v>
      </c>
      <c r="H21" s="447">
        <f t="shared" si="1"/>
        <v>2619.0640000000003</v>
      </c>
      <c r="I21" s="435"/>
      <c r="J21" s="694">
        <f t="shared" si="4"/>
        <v>0.15207863300966365</v>
      </c>
      <c r="K21" s="694">
        <f t="shared" si="3"/>
        <v>0.12721514206922346</v>
      </c>
    </row>
    <row r="22" spans="1:11" s="24" customFormat="1" x14ac:dyDescent="0.2">
      <c r="A22" s="435"/>
      <c r="B22" s="442"/>
      <c r="C22" s="431" t="s">
        <v>100</v>
      </c>
      <c r="D22" s="432">
        <v>0.40200000000000002</v>
      </c>
      <c r="E22" s="436">
        <v>360.80700000000002</v>
      </c>
      <c r="F22" s="439">
        <v>18.64</v>
      </c>
      <c r="G22" s="446">
        <f t="shared" si="0"/>
        <v>67.25442480000001</v>
      </c>
      <c r="H22" s="447">
        <f t="shared" si="1"/>
        <v>361.209</v>
      </c>
      <c r="I22" s="435"/>
      <c r="J22" s="694">
        <f t="shared" si="4"/>
        <v>2.0973970453103698E-2</v>
      </c>
      <c r="K22" s="694">
        <f t="shared" si="3"/>
        <v>1.7544914615176311E-2</v>
      </c>
    </row>
    <row r="23" spans="1:11" s="24" customFormat="1" x14ac:dyDescent="0.2">
      <c r="A23" s="435"/>
      <c r="B23" s="442"/>
      <c r="C23" s="431" t="s">
        <v>101</v>
      </c>
      <c r="D23" s="432">
        <v>0</v>
      </c>
      <c r="E23" s="436">
        <v>235.001</v>
      </c>
      <c r="F23" s="439">
        <v>22.6</v>
      </c>
      <c r="G23" s="446">
        <f t="shared" si="0"/>
        <v>53.110226000000004</v>
      </c>
      <c r="H23" s="447">
        <f t="shared" si="1"/>
        <v>235.001</v>
      </c>
      <c r="I23" s="435"/>
      <c r="J23" s="694">
        <f t="shared" si="4"/>
        <v>1.36455736995751E-2</v>
      </c>
      <c r="K23" s="694">
        <f t="shared" si="3"/>
        <v>1.1414644927122658E-2</v>
      </c>
    </row>
    <row r="24" spans="1:11" s="24" customFormat="1" x14ac:dyDescent="0.2">
      <c r="A24" s="435"/>
      <c r="B24" s="442"/>
      <c r="C24" s="431" t="s">
        <v>102</v>
      </c>
      <c r="D24" s="432">
        <v>5.2169999999999996</v>
      </c>
      <c r="E24" s="436">
        <v>526.31500000000005</v>
      </c>
      <c r="F24" s="439">
        <v>29.48</v>
      </c>
      <c r="G24" s="446">
        <f t="shared" si="0"/>
        <v>155.15766200000002</v>
      </c>
      <c r="H24" s="447">
        <f t="shared" si="1"/>
        <v>531.53200000000004</v>
      </c>
      <c r="I24" s="435"/>
      <c r="J24" s="694">
        <f t="shared" si="4"/>
        <v>3.0863949854181696E-2</v>
      </c>
      <c r="K24" s="694">
        <f t="shared" si="3"/>
        <v>2.5817971189073072E-2</v>
      </c>
    </row>
    <row r="25" spans="1:11" s="24" customFormat="1" x14ac:dyDescent="0.2">
      <c r="A25" s="435"/>
      <c r="B25" s="442"/>
      <c r="C25" s="431" t="s">
        <v>103</v>
      </c>
      <c r="D25" s="432">
        <v>0</v>
      </c>
      <c r="E25" s="436">
        <v>308.05799999999999</v>
      </c>
      <c r="F25" s="439">
        <v>21.03</v>
      </c>
      <c r="G25" s="446">
        <f t="shared" si="0"/>
        <v>64.784597399999996</v>
      </c>
      <c r="H25" s="447">
        <f t="shared" si="1"/>
        <v>308.05799999999999</v>
      </c>
      <c r="I25" s="435"/>
      <c r="J25" s="694">
        <f t="shared" si="4"/>
        <v>1.7887703212938269E-2</v>
      </c>
      <c r="K25" s="694">
        <f t="shared" si="3"/>
        <v>1.4963224356319979E-2</v>
      </c>
    </row>
    <row r="26" spans="1:11" s="24" customFormat="1" ht="13.5" thickBot="1" x14ac:dyDescent="0.25">
      <c r="A26" s="435"/>
      <c r="B26" s="297"/>
      <c r="C26" s="437" t="s">
        <v>104</v>
      </c>
      <c r="D26" s="440">
        <v>39.363999999999997</v>
      </c>
      <c r="E26" s="440">
        <v>1928.2919999999999</v>
      </c>
      <c r="F26" s="438">
        <v>14.36</v>
      </c>
      <c r="G26" s="336">
        <f t="shared" si="0"/>
        <v>276.90273120000001</v>
      </c>
      <c r="H26" s="344">
        <f t="shared" si="1"/>
        <v>1967.6559999999999</v>
      </c>
      <c r="I26" s="435"/>
      <c r="J26" s="696">
        <f t="shared" si="4"/>
        <v>0.11425396046574757</v>
      </c>
      <c r="K26" s="696">
        <f t="shared" si="3"/>
        <v>9.5574463847908991E-2</v>
      </c>
    </row>
    <row r="27" spans="1:11" s="24" customFormat="1" x14ac:dyDescent="0.2">
      <c r="A27" s="435"/>
      <c r="B27" s="435"/>
      <c r="C27" s="433"/>
      <c r="D27" s="433"/>
      <c r="E27" s="433"/>
      <c r="F27" s="433"/>
      <c r="G27" s="433"/>
      <c r="H27" s="435"/>
      <c r="I27" s="435"/>
      <c r="J27" s="435"/>
    </row>
    <row r="28" spans="1:11" s="24" customFormat="1" x14ac:dyDescent="0.2">
      <c r="A28" s="435"/>
      <c r="B28" s="435"/>
      <c r="C28" s="435"/>
      <c r="D28" s="435"/>
      <c r="E28" s="435"/>
      <c r="F28" s="435"/>
      <c r="G28" s="435"/>
      <c r="H28" s="435"/>
      <c r="I28" s="435"/>
      <c r="J28" s="435"/>
    </row>
    <row r="29" spans="1:11" s="24" customFormat="1" ht="15" x14ac:dyDescent="0.2">
      <c r="B29" s="795" t="s">
        <v>680</v>
      </c>
      <c r="C29" s="796"/>
      <c r="D29" s="796"/>
      <c r="E29" s="796"/>
      <c r="F29" s="796"/>
      <c r="G29" s="796"/>
      <c r="H29" s="796"/>
    </row>
    <row r="30" spans="1:11" s="24" customFormat="1" x14ac:dyDescent="0.2">
      <c r="B30" s="286"/>
      <c r="C30" s="286" t="s">
        <v>683</v>
      </c>
      <c r="D30" s="445" t="s">
        <v>78</v>
      </c>
      <c r="E30" s="445" t="s">
        <v>310</v>
      </c>
      <c r="F30" s="445" t="s">
        <v>82</v>
      </c>
      <c r="G30" s="445" t="s">
        <v>311</v>
      </c>
      <c r="H30" s="445" t="s">
        <v>489</v>
      </c>
    </row>
    <row r="31" spans="1:11" s="23" customFormat="1" x14ac:dyDescent="0.2">
      <c r="B31" s="441" t="s">
        <v>92</v>
      </c>
      <c r="C31" s="431" t="s">
        <v>119</v>
      </c>
      <c r="D31" s="432">
        <v>1.4E-2</v>
      </c>
      <c r="E31" s="434">
        <v>7.1599999999999997E-2</v>
      </c>
      <c r="F31" s="439">
        <v>56.34</v>
      </c>
      <c r="G31" s="446">
        <f>E31*F31/100</f>
        <v>4.0339439999999997E-2</v>
      </c>
      <c r="H31" s="447">
        <f>SUM(D31,E31)</f>
        <v>8.5599999999999996E-2</v>
      </c>
    </row>
    <row r="32" spans="1:11" s="23" customFormat="1" x14ac:dyDescent="0.2">
      <c r="B32" s="441"/>
      <c r="C32" s="431" t="s">
        <v>120</v>
      </c>
      <c r="D32" s="432">
        <v>27.884</v>
      </c>
      <c r="E32" s="434">
        <v>0.12240000000000001</v>
      </c>
      <c r="F32" s="439">
        <v>45.9</v>
      </c>
      <c r="G32" s="446">
        <f t="shared" ref="G32:G37" si="5">E32*F32/100</f>
        <v>5.6181600000000005E-2</v>
      </c>
      <c r="H32" s="447">
        <f t="shared" ref="H32:H37" si="6">SUM(D32,E32)</f>
        <v>28.006399999999999</v>
      </c>
    </row>
    <row r="33" spans="2:8" s="23" customFormat="1" x14ac:dyDescent="0.2">
      <c r="B33" s="441"/>
      <c r="C33" s="431" t="s">
        <v>121</v>
      </c>
      <c r="D33" s="432">
        <v>79.905000000000001</v>
      </c>
      <c r="E33" s="434">
        <v>2.74533</v>
      </c>
      <c r="F33" s="439">
        <v>16.343985599542751</v>
      </c>
      <c r="G33" s="446">
        <f t="shared" si="5"/>
        <v>0.44869633985992702</v>
      </c>
      <c r="H33" s="447">
        <f t="shared" si="6"/>
        <v>82.650329999999997</v>
      </c>
    </row>
    <row r="34" spans="2:8" s="23" customFormat="1" x14ac:dyDescent="0.2">
      <c r="B34" s="441"/>
      <c r="C34" s="431" t="s">
        <v>122</v>
      </c>
      <c r="D34" s="432">
        <v>321.85599999999999</v>
      </c>
      <c r="E34" s="434">
        <v>3.61117</v>
      </c>
      <c r="F34" s="439">
        <v>15.997764413102434</v>
      </c>
      <c r="G34" s="446">
        <f t="shared" si="5"/>
        <v>0.57770646915663115</v>
      </c>
      <c r="H34" s="447">
        <f t="shared" si="6"/>
        <v>325.46717000000001</v>
      </c>
    </row>
    <row r="35" spans="2:8" s="23" customFormat="1" x14ac:dyDescent="0.2">
      <c r="B35" s="441"/>
      <c r="C35" s="431" t="s">
        <v>123</v>
      </c>
      <c r="D35" s="432">
        <v>90.191999999999993</v>
      </c>
      <c r="E35" s="434">
        <v>0.85357000000000005</v>
      </c>
      <c r="F35" s="439">
        <v>33.270000000000003</v>
      </c>
      <c r="G35" s="446">
        <f t="shared" si="5"/>
        <v>0.28398273900000004</v>
      </c>
      <c r="H35" s="447">
        <f t="shared" si="6"/>
        <v>91.045569999999998</v>
      </c>
    </row>
    <row r="36" spans="2:8" s="23" customFormat="1" x14ac:dyDescent="0.2">
      <c r="B36" s="441"/>
      <c r="C36" s="431" t="s">
        <v>124</v>
      </c>
      <c r="D36" s="432">
        <v>15.558</v>
      </c>
      <c r="E36" s="434">
        <v>0.16513</v>
      </c>
      <c r="F36" s="439">
        <v>70.69</v>
      </c>
      <c r="G36" s="446">
        <f t="shared" si="5"/>
        <v>0.116730397</v>
      </c>
      <c r="H36" s="447">
        <f t="shared" si="6"/>
        <v>15.723129999999999</v>
      </c>
    </row>
    <row r="37" spans="2:8" s="23" customFormat="1" x14ac:dyDescent="0.2">
      <c r="B37" s="441"/>
      <c r="C37" s="431" t="s">
        <v>125</v>
      </c>
      <c r="D37" s="432">
        <v>0.94599999999999995</v>
      </c>
      <c r="E37" s="434">
        <v>0.14082999999999998</v>
      </c>
      <c r="F37" s="439">
        <v>58.898700150961695</v>
      </c>
      <c r="G37" s="446">
        <f t="shared" si="5"/>
        <v>8.2947039422599345E-2</v>
      </c>
      <c r="H37" s="447">
        <f t="shared" si="6"/>
        <v>1.08683</v>
      </c>
    </row>
    <row r="38" spans="2:8" s="23" customFormat="1" x14ac:dyDescent="0.2">
      <c r="B38" s="441"/>
      <c r="C38" s="431"/>
      <c r="D38" s="432"/>
      <c r="E38" s="554"/>
      <c r="F38" s="439"/>
      <c r="G38" s="448"/>
      <c r="H38" s="449"/>
    </row>
    <row r="39" spans="2:8" s="23" customFormat="1" x14ac:dyDescent="0.2">
      <c r="B39" s="441" t="s">
        <v>105</v>
      </c>
      <c r="C39" s="431" t="s">
        <v>119</v>
      </c>
      <c r="D39" s="432">
        <v>0</v>
      </c>
      <c r="E39" s="434">
        <v>8.0665399999999998</v>
      </c>
      <c r="F39" s="439">
        <v>13.38</v>
      </c>
      <c r="G39" s="446">
        <f>E39*F39/100</f>
        <v>1.079303052</v>
      </c>
      <c r="H39" s="447">
        <f>SUM(D39,E39)</f>
        <v>8.0665399999999998</v>
      </c>
    </row>
    <row r="40" spans="2:8" s="23" customFormat="1" x14ac:dyDescent="0.2">
      <c r="B40" s="441"/>
      <c r="C40" s="431" t="s">
        <v>120</v>
      </c>
      <c r="D40" s="432">
        <v>6.0609999999999999</v>
      </c>
      <c r="E40" s="434">
        <v>7.1393900000000006</v>
      </c>
      <c r="F40" s="439">
        <v>12.67</v>
      </c>
      <c r="G40" s="446">
        <f t="shared" ref="G40:G45" si="7">E40*F40/100</f>
        <v>0.90456071300000007</v>
      </c>
      <c r="H40" s="447">
        <f t="shared" ref="H40:H45" si="8">SUM(D40,E40)</f>
        <v>13.200390000000001</v>
      </c>
    </row>
    <row r="41" spans="2:8" s="23" customFormat="1" x14ac:dyDescent="0.2">
      <c r="B41" s="441"/>
      <c r="C41" s="431" t="s">
        <v>121</v>
      </c>
      <c r="D41" s="432">
        <v>13.456</v>
      </c>
      <c r="E41" s="434">
        <v>30.136610000000001</v>
      </c>
      <c r="F41" s="439">
        <v>6.1129927749736268</v>
      </c>
      <c r="G41" s="446">
        <f t="shared" si="7"/>
        <v>1.8422487919219797</v>
      </c>
      <c r="H41" s="447">
        <f t="shared" si="8"/>
        <v>43.592610000000001</v>
      </c>
    </row>
    <row r="42" spans="2:8" s="23" customFormat="1" x14ac:dyDescent="0.2">
      <c r="B42" s="441"/>
      <c r="C42" s="431" t="s">
        <v>122</v>
      </c>
      <c r="D42" s="432">
        <v>144.15100000000001</v>
      </c>
      <c r="E42" s="434">
        <v>16.97861</v>
      </c>
      <c r="F42" s="439">
        <v>8.2979668213041098</v>
      </c>
      <c r="G42" s="446">
        <f t="shared" si="7"/>
        <v>1.4088794245186216</v>
      </c>
      <c r="H42" s="447">
        <f t="shared" si="8"/>
        <v>161.12961000000001</v>
      </c>
    </row>
    <row r="43" spans="2:8" s="23" customFormat="1" x14ac:dyDescent="0.2">
      <c r="B43" s="441"/>
      <c r="C43" s="431" t="s">
        <v>123</v>
      </c>
      <c r="D43" s="432">
        <v>129.077</v>
      </c>
      <c r="E43" s="434">
        <v>10.646030000000001</v>
      </c>
      <c r="F43" s="439">
        <v>11.69</v>
      </c>
      <c r="G43" s="446">
        <f t="shared" si="7"/>
        <v>1.2445209070000001</v>
      </c>
      <c r="H43" s="447">
        <f t="shared" si="8"/>
        <v>139.72302999999999</v>
      </c>
    </row>
    <row r="44" spans="2:8" s="23" customFormat="1" x14ac:dyDescent="0.2">
      <c r="B44" s="441"/>
      <c r="C44" s="431" t="s">
        <v>124</v>
      </c>
      <c r="D44" s="432">
        <v>25.949000000000002</v>
      </c>
      <c r="E44" s="434">
        <v>6.0872900000000003</v>
      </c>
      <c r="F44" s="439">
        <v>15.08</v>
      </c>
      <c r="G44" s="446">
        <f t="shared" si="7"/>
        <v>0.91796333200000002</v>
      </c>
      <c r="H44" s="447">
        <f t="shared" si="8"/>
        <v>32.036290000000001</v>
      </c>
    </row>
    <row r="45" spans="2:8" s="23" customFormat="1" x14ac:dyDescent="0.2">
      <c r="B45" s="441"/>
      <c r="C45" s="431" t="s">
        <v>125</v>
      </c>
      <c r="D45" s="432">
        <v>39.316000000000003</v>
      </c>
      <c r="E45" s="434">
        <v>4.4422999999999995</v>
      </c>
      <c r="F45" s="439">
        <v>20.241754463800177</v>
      </c>
      <c r="G45" s="446">
        <f t="shared" si="7"/>
        <v>0.89919945854539518</v>
      </c>
      <c r="H45" s="447">
        <f t="shared" si="8"/>
        <v>43.758300000000006</v>
      </c>
    </row>
    <row r="46" spans="2:8" s="23" customFormat="1" x14ac:dyDescent="0.2">
      <c r="B46" s="441"/>
      <c r="C46" s="431"/>
      <c r="D46" s="432"/>
      <c r="E46" s="554"/>
      <c r="F46" s="439"/>
      <c r="G46" s="448"/>
      <c r="H46" s="449"/>
    </row>
    <row r="47" spans="2:8" s="23" customFormat="1" x14ac:dyDescent="0.2">
      <c r="B47" s="441" t="s">
        <v>106</v>
      </c>
      <c r="C47" s="431" t="s">
        <v>119</v>
      </c>
      <c r="D47" s="432">
        <v>1.4E-2</v>
      </c>
      <c r="E47" s="434">
        <v>8.1386400000000005</v>
      </c>
      <c r="F47" s="439">
        <v>13.38</v>
      </c>
      <c r="G47" s="446">
        <f>E47*F47/100</f>
        <v>1.0889500320000003</v>
      </c>
      <c r="H47" s="447">
        <f>SUM(D47,E47)</f>
        <v>8.1526399999999999</v>
      </c>
    </row>
    <row r="48" spans="2:8" s="23" customFormat="1" x14ac:dyDescent="0.2">
      <c r="B48" s="441"/>
      <c r="C48" s="431" t="s">
        <v>120</v>
      </c>
      <c r="D48" s="432">
        <v>33.945</v>
      </c>
      <c r="E48" s="434">
        <v>7.2618</v>
      </c>
      <c r="F48" s="439">
        <v>12.5</v>
      </c>
      <c r="G48" s="446">
        <f t="shared" ref="G48:G53" si="9">E48*F48/100</f>
        <v>0.90772499999999989</v>
      </c>
      <c r="H48" s="447">
        <f t="shared" ref="H48:H53" si="10">SUM(D48,E48)</f>
        <v>41.206800000000001</v>
      </c>
    </row>
    <row r="49" spans="2:8" s="23" customFormat="1" x14ac:dyDescent="0.2">
      <c r="B49" s="441"/>
      <c r="C49" s="431" t="s">
        <v>121</v>
      </c>
      <c r="D49" s="432">
        <v>93.36</v>
      </c>
      <c r="E49" s="434">
        <v>32.889679999999998</v>
      </c>
      <c r="F49" s="439">
        <v>5.8004748172391718</v>
      </c>
      <c r="G49" s="446">
        <f t="shared" si="9"/>
        <v>1.9077576058705483</v>
      </c>
      <c r="H49" s="447">
        <f t="shared" si="10"/>
        <v>126.24968</v>
      </c>
    </row>
    <row r="50" spans="2:8" s="23" customFormat="1" x14ac:dyDescent="0.2">
      <c r="B50" s="441"/>
      <c r="C50" s="431" t="s">
        <v>122</v>
      </c>
      <c r="D50" s="432">
        <v>466.00599999999997</v>
      </c>
      <c r="E50" s="434">
        <v>20.602349999999998</v>
      </c>
      <c r="F50" s="439">
        <v>7.5614731675959197</v>
      </c>
      <c r="G50" s="446">
        <f t="shared" si="9"/>
        <v>1.5578411671441978</v>
      </c>
      <c r="H50" s="447">
        <f t="shared" si="10"/>
        <v>486.60834999999997</v>
      </c>
    </row>
    <row r="51" spans="2:8" s="23" customFormat="1" x14ac:dyDescent="0.2">
      <c r="B51" s="441"/>
      <c r="C51" s="431" t="s">
        <v>123</v>
      </c>
      <c r="D51" s="432">
        <v>219.26900000000001</v>
      </c>
      <c r="E51" s="434">
        <v>11.49994</v>
      </c>
      <c r="F51" s="439">
        <v>11.04</v>
      </c>
      <c r="G51" s="446">
        <f t="shared" si="9"/>
        <v>1.269593376</v>
      </c>
      <c r="H51" s="447">
        <f t="shared" si="10"/>
        <v>230.76894000000001</v>
      </c>
    </row>
    <row r="52" spans="2:8" s="23" customFormat="1" x14ac:dyDescent="0.2">
      <c r="B52" s="441"/>
      <c r="C52" s="431" t="s">
        <v>124</v>
      </c>
      <c r="D52" s="432">
        <v>41.506999999999998</v>
      </c>
      <c r="E52" s="434">
        <v>6.2533700000000003</v>
      </c>
      <c r="F52" s="439">
        <v>14.77</v>
      </c>
      <c r="G52" s="446">
        <f t="shared" si="9"/>
        <v>0.92362274900000008</v>
      </c>
      <c r="H52" s="447">
        <f t="shared" si="10"/>
        <v>47.760369999999995</v>
      </c>
    </row>
    <row r="53" spans="2:8" s="23" customFormat="1" ht="13.5" thickBot="1" x14ac:dyDescent="0.25">
      <c r="B53" s="297"/>
      <c r="C53" s="437" t="s">
        <v>125</v>
      </c>
      <c r="D53" s="440">
        <v>40.262</v>
      </c>
      <c r="E53" s="440">
        <v>4.5844400000000007</v>
      </c>
      <c r="F53" s="438">
        <v>19.702135912887901</v>
      </c>
      <c r="G53" s="336">
        <f t="shared" si="9"/>
        <v>0.90323259964479818</v>
      </c>
      <c r="H53" s="344">
        <f t="shared" si="10"/>
        <v>44.846440000000001</v>
      </c>
    </row>
    <row r="54" spans="2:8" s="23" customFormat="1" x14ac:dyDescent="0.2">
      <c r="C54" s="24"/>
      <c r="D54" s="276"/>
      <c r="E54" s="555"/>
      <c r="F54" s="24"/>
      <c r="G54" s="24"/>
    </row>
    <row r="55" spans="2:8" s="23" customFormat="1" x14ac:dyDescent="0.2"/>
    <row r="56" spans="2:8" s="23" customFormat="1" ht="15" x14ac:dyDescent="0.2">
      <c r="B56" s="795" t="s">
        <v>680</v>
      </c>
      <c r="C56" s="796"/>
      <c r="D56" s="796"/>
      <c r="E56" s="796"/>
      <c r="F56" s="796"/>
      <c r="G56" s="796"/>
      <c r="H56" s="796"/>
    </row>
    <row r="57" spans="2:8" s="23" customFormat="1" ht="25.5" x14ac:dyDescent="0.2">
      <c r="B57" s="286"/>
      <c r="C57" s="533" t="s">
        <v>684</v>
      </c>
      <c r="D57" s="445" t="s">
        <v>78</v>
      </c>
      <c r="E57" s="445" t="s">
        <v>310</v>
      </c>
      <c r="F57" s="445" t="s">
        <v>82</v>
      </c>
      <c r="G57" s="445" t="s">
        <v>311</v>
      </c>
      <c r="H57" s="445" t="s">
        <v>489</v>
      </c>
    </row>
    <row r="58" spans="2:8" s="23" customFormat="1" x14ac:dyDescent="0.2">
      <c r="B58" s="441" t="s">
        <v>92</v>
      </c>
      <c r="C58" s="431" t="s">
        <v>127</v>
      </c>
      <c r="D58" s="432">
        <v>1E-3</v>
      </c>
      <c r="E58" s="434">
        <v>7.1599999999999997E-2</v>
      </c>
      <c r="F58" s="439">
        <v>56.34</v>
      </c>
      <c r="G58" s="446">
        <f>E58*F58/100</f>
        <v>4.0339439999999997E-2</v>
      </c>
      <c r="H58" s="447">
        <f t="shared" ref="H58:H86" si="11">SUM(D58,E58)</f>
        <v>7.2599999999999998E-2</v>
      </c>
    </row>
    <row r="59" spans="2:8" s="23" customFormat="1" x14ac:dyDescent="0.2">
      <c r="B59" s="441"/>
      <c r="C59" s="431" t="s">
        <v>128</v>
      </c>
      <c r="D59" s="432">
        <v>1.9810000000000001</v>
      </c>
      <c r="E59" s="434">
        <v>0.24254000000000001</v>
      </c>
      <c r="F59" s="439">
        <v>41.56</v>
      </c>
      <c r="G59" s="446">
        <f t="shared" ref="G59:G66" si="12">E59*F59/100</f>
        <v>0.10079962400000002</v>
      </c>
      <c r="H59" s="447">
        <f t="shared" si="11"/>
        <v>2.2235400000000003</v>
      </c>
    </row>
    <row r="60" spans="2:8" s="23" customFormat="1" x14ac:dyDescent="0.2">
      <c r="B60" s="441"/>
      <c r="C60" s="431" t="s">
        <v>129</v>
      </c>
      <c r="D60" s="432">
        <v>74.631</v>
      </c>
      <c r="E60" s="434">
        <v>0.34012999999999999</v>
      </c>
      <c r="F60" s="439">
        <v>41.5</v>
      </c>
      <c r="G60" s="446">
        <f t="shared" si="12"/>
        <v>0.14115395</v>
      </c>
      <c r="H60" s="447">
        <f t="shared" si="11"/>
        <v>74.971130000000002</v>
      </c>
    </row>
    <row r="61" spans="2:8" s="23" customFormat="1" x14ac:dyDescent="0.2">
      <c r="B61" s="441"/>
      <c r="C61" s="431" t="s">
        <v>130</v>
      </c>
      <c r="D61" s="432">
        <v>14.477</v>
      </c>
      <c r="E61" s="434">
        <v>1.6311600000000002</v>
      </c>
      <c r="F61" s="439">
        <v>21.8</v>
      </c>
      <c r="G61" s="446">
        <f t="shared" si="12"/>
        <v>0.35559288</v>
      </c>
      <c r="H61" s="447">
        <f t="shared" si="11"/>
        <v>16.108160000000002</v>
      </c>
    </row>
    <row r="62" spans="2:8" s="23" customFormat="1" x14ac:dyDescent="0.2">
      <c r="B62" s="441"/>
      <c r="C62" s="431" t="s">
        <v>131</v>
      </c>
      <c r="D62" s="432">
        <v>111.767</v>
      </c>
      <c r="E62" s="434">
        <v>2.3657499999999998</v>
      </c>
      <c r="F62" s="439">
        <v>20.38</v>
      </c>
      <c r="G62" s="446">
        <f t="shared" si="12"/>
        <v>0.48213984999999993</v>
      </c>
      <c r="H62" s="447">
        <f t="shared" si="11"/>
        <v>114.13275</v>
      </c>
    </row>
    <row r="63" spans="2:8" s="23" customFormat="1" x14ac:dyDescent="0.2">
      <c r="B63" s="441"/>
      <c r="C63" s="431" t="s">
        <v>132</v>
      </c>
      <c r="D63" s="432">
        <v>176.02199999999999</v>
      </c>
      <c r="E63" s="434">
        <v>2.0444400000000003</v>
      </c>
      <c r="F63" s="439">
        <v>19.03</v>
      </c>
      <c r="G63" s="446">
        <f t="shared" si="12"/>
        <v>0.38905693200000008</v>
      </c>
      <c r="H63" s="447">
        <f t="shared" si="11"/>
        <v>178.06644</v>
      </c>
    </row>
    <row r="64" spans="2:8" s="23" customFormat="1" x14ac:dyDescent="0.2">
      <c r="B64" s="441"/>
      <c r="C64" s="431" t="s">
        <v>133</v>
      </c>
      <c r="D64" s="432">
        <v>148.63800000000001</v>
      </c>
      <c r="E64" s="434">
        <v>0.90664</v>
      </c>
      <c r="F64" s="439">
        <v>31.32</v>
      </c>
      <c r="G64" s="446">
        <f t="shared" si="12"/>
        <v>0.28395964800000001</v>
      </c>
      <c r="H64" s="447">
        <f t="shared" si="11"/>
        <v>149.54464000000002</v>
      </c>
    </row>
    <row r="65" spans="2:8" s="23" customFormat="1" x14ac:dyDescent="0.2">
      <c r="B65" s="441"/>
      <c r="C65" s="431" t="s">
        <v>134</v>
      </c>
      <c r="D65" s="432">
        <v>8.8379999999999992</v>
      </c>
      <c r="E65" s="434">
        <v>0.10141</v>
      </c>
      <c r="F65" s="439">
        <v>64.05</v>
      </c>
      <c r="G65" s="446">
        <f t="shared" si="12"/>
        <v>6.4953104999999997E-2</v>
      </c>
      <c r="H65" s="447">
        <f t="shared" si="11"/>
        <v>8.9394099999999987</v>
      </c>
    </row>
    <row r="66" spans="2:8" s="23" customFormat="1" x14ac:dyDescent="0.2">
      <c r="B66" s="441"/>
      <c r="C66" s="431" t="s">
        <v>135</v>
      </c>
      <c r="D66" s="432">
        <v>0</v>
      </c>
      <c r="E66" s="434">
        <v>6.3600000000000002E-3</v>
      </c>
      <c r="F66" s="439">
        <v>103.34</v>
      </c>
      <c r="G66" s="446">
        <f t="shared" si="12"/>
        <v>6.5724240000000003E-3</v>
      </c>
      <c r="H66" s="447">
        <f t="shared" si="11"/>
        <v>6.3600000000000002E-3</v>
      </c>
    </row>
    <row r="67" spans="2:8" s="23" customFormat="1" x14ac:dyDescent="0.2">
      <c r="B67" s="441"/>
      <c r="C67" s="431"/>
      <c r="D67" s="432"/>
      <c r="E67" s="434"/>
      <c r="F67" s="439"/>
      <c r="G67" s="434"/>
      <c r="H67" s="443"/>
    </row>
    <row r="68" spans="2:8" s="23" customFormat="1" x14ac:dyDescent="0.2">
      <c r="B68" s="441" t="s">
        <v>105</v>
      </c>
      <c r="C68" s="431" t="s">
        <v>127</v>
      </c>
      <c r="D68" s="432">
        <v>1.22</v>
      </c>
      <c r="E68" s="434">
        <v>10.544649999999999</v>
      </c>
      <c r="F68" s="439">
        <v>11.28</v>
      </c>
      <c r="G68" s="446">
        <f t="shared" ref="G68:G76" si="13">E68*F68/100</f>
        <v>1.1894365199999999</v>
      </c>
      <c r="H68" s="447">
        <f t="shared" si="11"/>
        <v>11.76465</v>
      </c>
    </row>
    <row r="69" spans="2:8" s="23" customFormat="1" x14ac:dyDescent="0.2">
      <c r="B69" s="441"/>
      <c r="C69" s="431" t="s">
        <v>128</v>
      </c>
      <c r="D69" s="432">
        <v>14.077999999999999</v>
      </c>
      <c r="E69" s="434">
        <v>14.27544</v>
      </c>
      <c r="F69" s="439">
        <v>8.2899999999999991</v>
      </c>
      <c r="G69" s="446">
        <f t="shared" si="13"/>
        <v>1.1834339759999999</v>
      </c>
      <c r="H69" s="447">
        <f t="shared" si="11"/>
        <v>28.353439999999999</v>
      </c>
    </row>
    <row r="70" spans="2:8" s="23" customFormat="1" x14ac:dyDescent="0.2">
      <c r="B70" s="441"/>
      <c r="C70" s="431" t="s">
        <v>129</v>
      </c>
      <c r="D70" s="432">
        <v>57.731999999999999</v>
      </c>
      <c r="E70" s="434">
        <v>16.09919</v>
      </c>
      <c r="F70" s="439">
        <v>8.26</v>
      </c>
      <c r="G70" s="446">
        <f t="shared" si="13"/>
        <v>1.329793094</v>
      </c>
      <c r="H70" s="447">
        <f t="shared" si="11"/>
        <v>73.831189999999992</v>
      </c>
    </row>
    <row r="71" spans="2:8" s="23" customFormat="1" x14ac:dyDescent="0.2">
      <c r="B71" s="441"/>
      <c r="C71" s="431" t="s">
        <v>130</v>
      </c>
      <c r="D71" s="432">
        <v>67.018000000000001</v>
      </c>
      <c r="E71" s="434">
        <v>8.22499</v>
      </c>
      <c r="F71" s="439">
        <v>10.15</v>
      </c>
      <c r="G71" s="446">
        <f t="shared" si="13"/>
        <v>0.83483648499999996</v>
      </c>
      <c r="H71" s="447">
        <f t="shared" si="11"/>
        <v>75.242990000000006</v>
      </c>
    </row>
    <row r="72" spans="2:8" s="23" customFormat="1" x14ac:dyDescent="0.2">
      <c r="B72" s="441"/>
      <c r="C72" s="431" t="s">
        <v>131</v>
      </c>
      <c r="D72" s="432">
        <v>142.959</v>
      </c>
      <c r="E72" s="434">
        <v>12.85519</v>
      </c>
      <c r="F72" s="439">
        <v>9.11</v>
      </c>
      <c r="G72" s="446">
        <f t="shared" si="13"/>
        <v>1.171107809</v>
      </c>
      <c r="H72" s="447">
        <f t="shared" si="11"/>
        <v>155.81419</v>
      </c>
    </row>
    <row r="73" spans="2:8" s="23" customFormat="1" x14ac:dyDescent="0.2">
      <c r="B73" s="441"/>
      <c r="C73" s="431" t="s">
        <v>132</v>
      </c>
      <c r="D73" s="432">
        <v>62.037999999999997</v>
      </c>
      <c r="E73" s="434">
        <v>7.4560300000000002</v>
      </c>
      <c r="F73" s="439">
        <v>12.68</v>
      </c>
      <c r="G73" s="446">
        <f t="shared" si="13"/>
        <v>0.94542460399999995</v>
      </c>
      <c r="H73" s="447">
        <f t="shared" si="11"/>
        <v>69.494029999999995</v>
      </c>
    </row>
    <row r="74" spans="2:8" s="23" customFormat="1" x14ac:dyDescent="0.2">
      <c r="B74" s="441"/>
      <c r="C74" s="431" t="s">
        <v>133</v>
      </c>
      <c r="D74" s="432">
        <v>12.349</v>
      </c>
      <c r="E74" s="434">
        <v>8.5047199999999989</v>
      </c>
      <c r="F74" s="439">
        <v>12.53</v>
      </c>
      <c r="G74" s="446">
        <f t="shared" si="13"/>
        <v>1.0656414159999998</v>
      </c>
      <c r="H74" s="447">
        <f t="shared" si="11"/>
        <v>20.853719999999999</v>
      </c>
    </row>
    <row r="75" spans="2:8" s="23" customFormat="1" x14ac:dyDescent="0.2">
      <c r="B75" s="441"/>
      <c r="C75" s="431" t="s">
        <v>134</v>
      </c>
      <c r="D75" s="432">
        <v>0.61399999999999999</v>
      </c>
      <c r="E75" s="434">
        <v>3.2787700000000002</v>
      </c>
      <c r="F75" s="439">
        <v>21.47</v>
      </c>
      <c r="G75" s="446">
        <f t="shared" si="13"/>
        <v>0.70395191899999998</v>
      </c>
      <c r="H75" s="447">
        <f t="shared" si="11"/>
        <v>3.8927700000000001</v>
      </c>
    </row>
    <row r="76" spans="2:8" s="23" customFormat="1" x14ac:dyDescent="0.2">
      <c r="B76" s="441"/>
      <c r="C76" s="431" t="s">
        <v>135</v>
      </c>
      <c r="D76" s="432">
        <v>0</v>
      </c>
      <c r="E76" s="434">
        <v>2.2577800000000003</v>
      </c>
      <c r="F76" s="439">
        <v>35.229999999999997</v>
      </c>
      <c r="G76" s="446">
        <f t="shared" si="13"/>
        <v>0.79541589400000001</v>
      </c>
      <c r="H76" s="447">
        <f t="shared" si="11"/>
        <v>2.2577800000000003</v>
      </c>
    </row>
    <row r="77" spans="2:8" s="23" customFormat="1" x14ac:dyDescent="0.2">
      <c r="B77" s="441"/>
      <c r="C77" s="431"/>
      <c r="D77" s="432"/>
      <c r="E77" s="434"/>
      <c r="F77" s="439"/>
      <c r="G77" s="434"/>
      <c r="H77" s="443"/>
    </row>
    <row r="78" spans="2:8" s="23" customFormat="1" x14ac:dyDescent="0.2">
      <c r="B78" s="441" t="s">
        <v>106</v>
      </c>
      <c r="C78" s="431" t="s">
        <v>127</v>
      </c>
      <c r="D78" s="432">
        <v>1.2210000000000001</v>
      </c>
      <c r="E78" s="434">
        <v>10.61675</v>
      </c>
      <c r="F78" s="439">
        <v>11.3</v>
      </c>
      <c r="G78" s="446">
        <f t="shared" ref="G78:G86" si="14">E78*F78/100</f>
        <v>1.1996927500000001</v>
      </c>
      <c r="H78" s="447">
        <f t="shared" si="11"/>
        <v>11.83775</v>
      </c>
    </row>
    <row r="79" spans="2:8" s="23" customFormat="1" x14ac:dyDescent="0.2">
      <c r="B79" s="441"/>
      <c r="C79" s="431" t="s">
        <v>128</v>
      </c>
      <c r="D79" s="432">
        <v>16.059000000000001</v>
      </c>
      <c r="E79" s="434">
        <v>14.518879999999999</v>
      </c>
      <c r="F79" s="439">
        <v>8.19</v>
      </c>
      <c r="G79" s="446">
        <f t="shared" si="14"/>
        <v>1.1890962719999998</v>
      </c>
      <c r="H79" s="447">
        <f t="shared" si="11"/>
        <v>30.57788</v>
      </c>
    </row>
    <row r="80" spans="2:8" s="23" customFormat="1" x14ac:dyDescent="0.2">
      <c r="B80" s="441"/>
      <c r="C80" s="431" t="s">
        <v>129</v>
      </c>
      <c r="D80" s="432">
        <v>132.363</v>
      </c>
      <c r="E80" s="434">
        <v>16.440740000000002</v>
      </c>
      <c r="F80" s="439">
        <v>8.11</v>
      </c>
      <c r="G80" s="446">
        <f t="shared" si="14"/>
        <v>1.3333440139999999</v>
      </c>
      <c r="H80" s="447">
        <f t="shared" si="11"/>
        <v>148.80374</v>
      </c>
    </row>
    <row r="81" spans="2:8" s="23" customFormat="1" x14ac:dyDescent="0.2">
      <c r="B81" s="441"/>
      <c r="C81" s="431" t="s">
        <v>130</v>
      </c>
      <c r="D81" s="432">
        <v>81.495000000000005</v>
      </c>
      <c r="E81" s="434">
        <v>9.8609299999999998</v>
      </c>
      <c r="F81" s="439">
        <v>9.2200000000000006</v>
      </c>
      <c r="G81" s="446">
        <f t="shared" si="14"/>
        <v>0.90917774600000001</v>
      </c>
      <c r="H81" s="447">
        <f t="shared" si="11"/>
        <v>91.355930000000001</v>
      </c>
    </row>
    <row r="82" spans="2:8" s="23" customFormat="1" x14ac:dyDescent="0.2">
      <c r="B82" s="441"/>
      <c r="C82" s="431" t="s">
        <v>131</v>
      </c>
      <c r="D82" s="432">
        <v>254.726</v>
      </c>
      <c r="E82" s="434">
        <v>15.229629999999998</v>
      </c>
      <c r="F82" s="439">
        <v>8.16</v>
      </c>
      <c r="G82" s="446">
        <f t="shared" si="14"/>
        <v>1.2427378079999998</v>
      </c>
      <c r="H82" s="447">
        <f t="shared" si="11"/>
        <v>269.95562999999999</v>
      </c>
    </row>
    <row r="83" spans="2:8" s="23" customFormat="1" x14ac:dyDescent="0.2">
      <c r="B83" s="441"/>
      <c r="C83" s="431" t="s">
        <v>132</v>
      </c>
      <c r="D83" s="432">
        <v>238.06</v>
      </c>
      <c r="E83" s="434">
        <v>9.503639999999999</v>
      </c>
      <c r="F83" s="439">
        <v>10.59</v>
      </c>
      <c r="G83" s="446">
        <f t="shared" si="14"/>
        <v>1.0064354759999998</v>
      </c>
      <c r="H83" s="447">
        <f t="shared" si="11"/>
        <v>247.56363999999999</v>
      </c>
    </row>
    <row r="84" spans="2:8" s="23" customFormat="1" x14ac:dyDescent="0.2">
      <c r="B84" s="441"/>
      <c r="C84" s="431" t="s">
        <v>133</v>
      </c>
      <c r="D84" s="432">
        <v>160.98699999999999</v>
      </c>
      <c r="E84" s="434">
        <v>9.4144799999999993</v>
      </c>
      <c r="F84" s="439">
        <v>11.59</v>
      </c>
      <c r="G84" s="446">
        <f t="shared" si="14"/>
        <v>1.0911382319999998</v>
      </c>
      <c r="H84" s="447">
        <f t="shared" si="11"/>
        <v>170.40147999999999</v>
      </c>
    </row>
    <row r="85" spans="2:8" s="23" customFormat="1" x14ac:dyDescent="0.2">
      <c r="B85" s="441"/>
      <c r="C85" s="431" t="s">
        <v>134</v>
      </c>
      <c r="D85" s="432">
        <v>9.452</v>
      </c>
      <c r="E85" s="434">
        <v>3.38103</v>
      </c>
      <c r="F85" s="439">
        <v>20.92</v>
      </c>
      <c r="G85" s="446">
        <f t="shared" si="14"/>
        <v>0.70731147599999999</v>
      </c>
      <c r="H85" s="447">
        <f t="shared" si="11"/>
        <v>12.833030000000001</v>
      </c>
    </row>
    <row r="86" spans="2:8" ht="13.5" thickBot="1" x14ac:dyDescent="0.25">
      <c r="B86" s="297"/>
      <c r="C86" s="437" t="s">
        <v>135</v>
      </c>
      <c r="D86" s="440">
        <v>0</v>
      </c>
      <c r="E86" s="440">
        <v>2.2641399999999998</v>
      </c>
      <c r="F86" s="438">
        <v>35.130000000000003</v>
      </c>
      <c r="G86" s="336">
        <f t="shared" si="14"/>
        <v>0.79539238199999995</v>
      </c>
      <c r="H86" s="344">
        <f t="shared" si="11"/>
        <v>2.2641399999999998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8"/>
      <c r="B3" s="795" t="s">
        <v>693</v>
      </c>
      <c r="C3" s="796"/>
      <c r="D3" s="796"/>
      <c r="E3" s="823"/>
    </row>
    <row r="4" spans="1:7" x14ac:dyDescent="0.2">
      <c r="A4" s="151"/>
      <c r="B4" s="286"/>
      <c r="C4" s="286" t="s">
        <v>607</v>
      </c>
      <c r="D4" s="445" t="s">
        <v>78</v>
      </c>
      <c r="E4" s="549" t="s">
        <v>310</v>
      </c>
      <c r="F4" s="151"/>
      <c r="G4" s="151"/>
    </row>
    <row r="5" spans="1:7" s="23" customFormat="1" x14ac:dyDescent="0.2">
      <c r="A5" s="433"/>
      <c r="B5" s="441" t="s">
        <v>694</v>
      </c>
      <c r="C5" s="431" t="s">
        <v>106</v>
      </c>
      <c r="D5" s="460">
        <v>10.37</v>
      </c>
      <c r="E5" s="550">
        <v>6.22</v>
      </c>
      <c r="F5" s="433"/>
      <c r="G5" s="433"/>
    </row>
    <row r="6" spans="1:7" s="24" customFormat="1" x14ac:dyDescent="0.2">
      <c r="A6" s="435"/>
      <c r="B6" s="442"/>
      <c r="C6" s="431" t="s">
        <v>92</v>
      </c>
      <c r="D6" s="460">
        <v>13.82</v>
      </c>
      <c r="E6" s="550">
        <v>11.64</v>
      </c>
      <c r="F6" s="435"/>
      <c r="G6" s="435"/>
    </row>
    <row r="7" spans="1:7" s="24" customFormat="1" x14ac:dyDescent="0.2">
      <c r="A7" s="435"/>
      <c r="B7" s="442"/>
      <c r="C7" s="431" t="s">
        <v>105</v>
      </c>
      <c r="D7" s="460">
        <v>5.68</v>
      </c>
      <c r="E7" s="550">
        <v>5.66</v>
      </c>
      <c r="F7" s="435"/>
      <c r="G7" s="435"/>
    </row>
    <row r="8" spans="1:7" s="24" customFormat="1" x14ac:dyDescent="0.2">
      <c r="A8" s="435"/>
      <c r="B8" s="442" t="s">
        <v>83</v>
      </c>
      <c r="C8" s="431" t="s">
        <v>84</v>
      </c>
      <c r="D8" s="460">
        <v>13.27</v>
      </c>
      <c r="E8" s="551">
        <v>15.42</v>
      </c>
      <c r="F8" s="435"/>
      <c r="G8" s="435"/>
    </row>
    <row r="9" spans="1:7" s="24" customFormat="1" x14ac:dyDescent="0.2">
      <c r="A9" s="435"/>
      <c r="B9" s="442"/>
      <c r="C9" s="431" t="s">
        <v>85</v>
      </c>
      <c r="D9" s="460">
        <v>10.74</v>
      </c>
      <c r="E9" s="551">
        <v>11</v>
      </c>
      <c r="F9" s="435"/>
      <c r="G9" s="435"/>
    </row>
    <row r="10" spans="1:7" s="24" customFormat="1" x14ac:dyDescent="0.2">
      <c r="A10" s="435"/>
      <c r="B10" s="442"/>
      <c r="C10" s="431" t="s">
        <v>86</v>
      </c>
      <c r="D10" s="460">
        <v>14.47</v>
      </c>
      <c r="E10" s="551">
        <v>14.2</v>
      </c>
      <c r="F10" s="435"/>
      <c r="G10" s="435"/>
    </row>
    <row r="11" spans="1:7" s="24" customFormat="1" x14ac:dyDescent="0.2">
      <c r="A11" s="435"/>
      <c r="B11" s="442"/>
      <c r="C11" s="431" t="s">
        <v>87</v>
      </c>
      <c r="D11" s="460">
        <v>14.39</v>
      </c>
      <c r="E11" s="551">
        <v>14.9</v>
      </c>
      <c r="F11" s="435"/>
      <c r="G11" s="435"/>
    </row>
    <row r="12" spans="1:7" s="24" customFormat="1" x14ac:dyDescent="0.2">
      <c r="A12" s="435"/>
      <c r="B12" s="442"/>
      <c r="C12" s="431" t="s">
        <v>88</v>
      </c>
      <c r="D12" s="460">
        <v>11.56</v>
      </c>
      <c r="E12" s="551">
        <v>9.39</v>
      </c>
      <c r="F12" s="435"/>
      <c r="G12" s="435"/>
    </row>
    <row r="13" spans="1:7" s="24" customFormat="1" x14ac:dyDescent="0.2">
      <c r="A13" s="435"/>
      <c r="B13" s="442"/>
      <c r="C13" s="431" t="s">
        <v>89</v>
      </c>
      <c r="D13" s="460">
        <v>13.8</v>
      </c>
      <c r="E13" s="551">
        <v>15.12</v>
      </c>
      <c r="F13" s="435"/>
      <c r="G13" s="435"/>
    </row>
    <row r="14" spans="1:7" s="24" customFormat="1" x14ac:dyDescent="0.2">
      <c r="A14" s="435"/>
      <c r="B14" s="442"/>
      <c r="C14" s="431" t="s">
        <v>90</v>
      </c>
      <c r="D14" s="460">
        <v>0</v>
      </c>
      <c r="E14" s="551">
        <v>0</v>
      </c>
      <c r="F14" s="435"/>
      <c r="G14" s="435"/>
    </row>
    <row r="15" spans="1:7" s="24" customFormat="1" x14ac:dyDescent="0.2">
      <c r="A15" s="435"/>
      <c r="B15" s="442"/>
      <c r="C15" s="431" t="s">
        <v>91</v>
      </c>
      <c r="D15" s="460">
        <v>17.27</v>
      </c>
      <c r="E15" s="551">
        <v>9.7200000000000006</v>
      </c>
      <c r="F15" s="435"/>
      <c r="G15" s="435"/>
    </row>
    <row r="16" spans="1:7" s="24" customFormat="1" x14ac:dyDescent="0.2">
      <c r="A16" s="435"/>
      <c r="B16" s="442" t="s">
        <v>93</v>
      </c>
      <c r="C16" s="431" t="s">
        <v>94</v>
      </c>
      <c r="D16" s="460">
        <v>4.97</v>
      </c>
      <c r="E16" s="551">
        <v>5.12</v>
      </c>
      <c r="F16" s="435"/>
      <c r="G16" s="435"/>
    </row>
    <row r="17" spans="1:7" s="24" customFormat="1" x14ac:dyDescent="0.2">
      <c r="A17" s="435"/>
      <c r="B17" s="442"/>
      <c r="C17" s="431" t="s">
        <v>95</v>
      </c>
      <c r="D17" s="460">
        <v>6.16</v>
      </c>
      <c r="E17" s="551">
        <v>6.73</v>
      </c>
      <c r="F17" s="435"/>
      <c r="G17" s="435"/>
    </row>
    <row r="18" spans="1:7" s="24" customFormat="1" x14ac:dyDescent="0.2">
      <c r="A18" s="435"/>
      <c r="B18" s="442"/>
      <c r="C18" s="431" t="s">
        <v>96</v>
      </c>
      <c r="D18" s="460">
        <v>6.03</v>
      </c>
      <c r="E18" s="551">
        <v>5.98</v>
      </c>
      <c r="F18" s="435"/>
      <c r="G18" s="435"/>
    </row>
    <row r="19" spans="1:7" s="24" customFormat="1" x14ac:dyDescent="0.2">
      <c r="A19" s="435"/>
      <c r="B19" s="442"/>
      <c r="C19" s="431" t="s">
        <v>97</v>
      </c>
      <c r="D19" s="460">
        <v>6.56</v>
      </c>
      <c r="E19" s="551">
        <v>6.88</v>
      </c>
      <c r="F19" s="435"/>
      <c r="G19" s="435"/>
    </row>
    <row r="20" spans="1:7" s="24" customFormat="1" x14ac:dyDescent="0.2">
      <c r="A20" s="435"/>
      <c r="B20" s="442"/>
      <c r="C20" s="431" t="s">
        <v>98</v>
      </c>
      <c r="D20" s="460">
        <v>5.29</v>
      </c>
      <c r="E20" s="551">
        <v>5.97</v>
      </c>
      <c r="F20" s="435"/>
      <c r="G20" s="435"/>
    </row>
    <row r="21" spans="1:7" s="24" customFormat="1" x14ac:dyDescent="0.2">
      <c r="A21" s="435"/>
      <c r="B21" s="442"/>
      <c r="C21" s="431" t="s">
        <v>99</v>
      </c>
      <c r="D21" s="460">
        <v>6.13</v>
      </c>
      <c r="E21" s="551">
        <v>6.71</v>
      </c>
      <c r="F21" s="435"/>
      <c r="G21" s="435"/>
    </row>
    <row r="22" spans="1:7" s="24" customFormat="1" x14ac:dyDescent="0.2">
      <c r="A22" s="435"/>
      <c r="B22" s="442"/>
      <c r="C22" s="431" t="s">
        <v>100</v>
      </c>
      <c r="D22" s="460">
        <v>4</v>
      </c>
      <c r="E22" s="551">
        <v>2.82</v>
      </c>
      <c r="F22" s="435"/>
      <c r="G22" s="435"/>
    </row>
    <row r="23" spans="1:7" s="24" customFormat="1" x14ac:dyDescent="0.2">
      <c r="A23" s="435"/>
      <c r="B23" s="442"/>
      <c r="C23" s="431" t="s">
        <v>101</v>
      </c>
      <c r="D23" s="460">
        <v>0</v>
      </c>
      <c r="E23" s="551">
        <v>2.91</v>
      </c>
      <c r="F23" s="435"/>
      <c r="G23" s="435"/>
    </row>
    <row r="24" spans="1:7" s="24" customFormat="1" x14ac:dyDescent="0.2">
      <c r="A24" s="435"/>
      <c r="B24" s="442"/>
      <c r="C24" s="431" t="s">
        <v>102</v>
      </c>
      <c r="D24" s="460">
        <v>4.8600000000000003</v>
      </c>
      <c r="E24" s="551">
        <v>7.39</v>
      </c>
      <c r="F24" s="435"/>
      <c r="G24" s="435"/>
    </row>
    <row r="25" spans="1:7" s="24" customFormat="1" x14ac:dyDescent="0.2">
      <c r="A25" s="435"/>
      <c r="B25" s="442"/>
      <c r="C25" s="431" t="s">
        <v>103</v>
      </c>
      <c r="D25" s="460">
        <v>0</v>
      </c>
      <c r="E25" s="551">
        <v>5.66</v>
      </c>
      <c r="F25" s="435"/>
      <c r="G25" s="435"/>
    </row>
    <row r="26" spans="1:7" s="24" customFormat="1" ht="13.5" thickBot="1" x14ac:dyDescent="0.25">
      <c r="A26" s="435"/>
      <c r="B26" s="297"/>
      <c r="C26" s="437" t="s">
        <v>104</v>
      </c>
      <c r="D26" s="453">
        <v>4.4800000000000004</v>
      </c>
      <c r="E26" s="552">
        <v>5.71</v>
      </c>
      <c r="F26" s="435"/>
      <c r="G26" s="435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83" bestFit="1" customWidth="1"/>
    <col min="11" max="11" width="39.125" bestFit="1" customWidth="1"/>
    <col min="12" max="12" width="10.125" bestFit="1" customWidth="1"/>
    <col min="13" max="13" width="13.25" bestFit="1" customWidth="1"/>
  </cols>
  <sheetData>
    <row r="3" spans="2:14" x14ac:dyDescent="0.2">
      <c r="B3" t="s">
        <v>696</v>
      </c>
      <c r="C3" s="683" t="str">
        <f>Index!$B$4</f>
        <v>Kent South London and East Sussex</v>
      </c>
      <c r="K3" s="690" t="s">
        <v>701</v>
      </c>
      <c r="L3" s="691" t="s">
        <v>309</v>
      </c>
      <c r="M3" s="691" t="s">
        <v>702</v>
      </c>
      <c r="N3" s="691" t="s">
        <v>774</v>
      </c>
    </row>
    <row r="4" spans="2:14" x14ac:dyDescent="0.2">
      <c r="B4" t="s">
        <v>309</v>
      </c>
      <c r="C4" s="684">
        <f>VLOOKUP($C$3,$K$4:$N$18,2,FALSE)</f>
        <v>684100</v>
      </c>
      <c r="K4" s="685" t="s">
        <v>695</v>
      </c>
      <c r="L4" s="686">
        <v>13027866.9849</v>
      </c>
      <c r="M4" s="686">
        <v>1297665.5877619777</v>
      </c>
      <c r="N4" s="794">
        <f>M4/L4</f>
        <v>9.9606911036629567E-2</v>
      </c>
    </row>
    <row r="5" spans="2:14" x14ac:dyDescent="0.2">
      <c r="B5" t="s">
        <v>703</v>
      </c>
      <c r="C5" s="683">
        <f>_xlfn.RANK.EQ(VLOOKUP($C$3,$K$5:$M$18,2,FALSE),$L$5:$L$18)</f>
        <v>11</v>
      </c>
      <c r="K5" s="685" t="s">
        <v>287</v>
      </c>
      <c r="L5" s="686">
        <v>984400</v>
      </c>
      <c r="M5" s="686">
        <v>88219.76265777045</v>
      </c>
      <c r="N5" s="794">
        <f t="shared" ref="N5:N18" si="0">M5/L5</f>
        <v>8.9617800343123166E-2</v>
      </c>
    </row>
    <row r="6" spans="2:14" x14ac:dyDescent="0.2">
      <c r="B6" t="s">
        <v>702</v>
      </c>
      <c r="C6" s="684">
        <f>VLOOKUP($C$3,$K$4:$N$18,3,FALSE)</f>
        <v>103265.27677174033</v>
      </c>
      <c r="K6" s="685" t="s">
        <v>308</v>
      </c>
      <c r="L6" s="686">
        <v>1026900</v>
      </c>
      <c r="M6" s="686">
        <v>111777.13630338201</v>
      </c>
      <c r="N6" s="794">
        <f t="shared" si="0"/>
        <v>0.10884909563091051</v>
      </c>
    </row>
    <row r="7" spans="2:14" x14ac:dyDescent="0.2">
      <c r="B7" t="s">
        <v>771</v>
      </c>
      <c r="C7" s="683">
        <f>_xlfn.RANK.EQ(VLOOKUP($C$3,$K$5:$N$18,3,FALSE),$M$5:$M$18)</f>
        <v>8</v>
      </c>
      <c r="K7" s="685" t="s">
        <v>288</v>
      </c>
      <c r="L7" s="686">
        <v>1701800</v>
      </c>
      <c r="M7" s="686">
        <v>132939.83507470129</v>
      </c>
      <c r="N7" s="794">
        <f t="shared" si="0"/>
        <v>7.8117190665590128E-2</v>
      </c>
    </row>
    <row r="8" spans="2:14" x14ac:dyDescent="0.2">
      <c r="B8" t="s">
        <v>772</v>
      </c>
      <c r="C8" s="793">
        <f>VLOOKUP($C$3,$K$4:$N$18,4,FALSE)</f>
        <v>0.15095055806423086</v>
      </c>
      <c r="K8" s="685" t="s">
        <v>289</v>
      </c>
      <c r="L8" s="686">
        <v>693900</v>
      </c>
      <c r="M8" s="686">
        <v>56483.157629075737</v>
      </c>
      <c r="N8" s="794">
        <f t="shared" si="0"/>
        <v>8.1399564244236541E-2</v>
      </c>
    </row>
    <row r="9" spans="2:14" x14ac:dyDescent="0.2">
      <c r="B9" t="s">
        <v>773</v>
      </c>
      <c r="C9" s="683">
        <f>_xlfn.RANK.EQ(VLOOKUP($C$3,$K$5:$N$18,4,FALSE),$N$5:$N$18)</f>
        <v>2</v>
      </c>
      <c r="K9" s="685" t="s">
        <v>306</v>
      </c>
      <c r="L9" s="686">
        <v>426200</v>
      </c>
      <c r="M9" s="686">
        <v>29449.692692504977</v>
      </c>
      <c r="N9" s="794">
        <f t="shared" si="0"/>
        <v>6.9098293506581365E-2</v>
      </c>
    </row>
    <row r="10" spans="2:14" x14ac:dyDescent="0.2">
      <c r="B10" t="s">
        <v>704</v>
      </c>
      <c r="C10" s="687">
        <f>'Table 2'!$D$7</f>
        <v>6.2352953746390223E-2</v>
      </c>
      <c r="K10" s="685" t="s">
        <v>290</v>
      </c>
      <c r="L10" s="686">
        <v>331800</v>
      </c>
      <c r="M10" s="686">
        <v>35171.526755349325</v>
      </c>
      <c r="N10" s="794">
        <f t="shared" si="0"/>
        <v>0.10600219034161942</v>
      </c>
    </row>
    <row r="11" spans="2:14" x14ac:dyDescent="0.2">
      <c r="K11" s="685" t="s">
        <v>307</v>
      </c>
      <c r="L11" s="686">
        <v>684100</v>
      </c>
      <c r="M11" s="686">
        <v>103265.27677174033</v>
      </c>
      <c r="N11" s="794">
        <f t="shared" si="0"/>
        <v>0.15095055806423086</v>
      </c>
    </row>
    <row r="12" spans="2:14" x14ac:dyDescent="0.2">
      <c r="B12" t="s">
        <v>705</v>
      </c>
      <c r="C12" s="688" t="str">
        <f>INDEX('Section 2 data'!$C$8:$C$14,MATCH('Key findings'!C13,'Section 2 data'!$J$8:$J$14,0))</f>
        <v>Corsican pine</v>
      </c>
      <c r="E12" t="s">
        <v>706</v>
      </c>
      <c r="K12" s="685" t="s">
        <v>291</v>
      </c>
      <c r="L12" s="686">
        <v>1004800</v>
      </c>
      <c r="M12" s="686">
        <v>50113.990958361188</v>
      </c>
      <c r="N12" s="794">
        <f t="shared" si="0"/>
        <v>4.9874592912381756E-2</v>
      </c>
    </row>
    <row r="13" spans="2:14" x14ac:dyDescent="0.2">
      <c r="B13" t="s">
        <v>705</v>
      </c>
      <c r="C13" s="689">
        <f>MAX('Section 2 data'!$J$8:$J$14)</f>
        <v>0.25006979354775732</v>
      </c>
      <c r="K13" s="685" t="s">
        <v>292</v>
      </c>
      <c r="L13" s="686">
        <v>843400</v>
      </c>
      <c r="M13" s="686">
        <v>116129.85117915674</v>
      </c>
      <c r="N13" s="794">
        <f t="shared" si="0"/>
        <v>0.13769249606255246</v>
      </c>
    </row>
    <row r="14" spans="2:14" x14ac:dyDescent="0.2">
      <c r="B14" t="s">
        <v>707</v>
      </c>
      <c r="C14" s="688" t="str">
        <f>INDEX('Section 2 data'!$C$16:$C$25,MATCH('Key findings'!C15,'Section 2 data'!$J$16:$J$25,0))</f>
        <v>Oak</v>
      </c>
      <c r="E14" t="s">
        <v>706</v>
      </c>
      <c r="K14" s="685" t="s">
        <v>293</v>
      </c>
      <c r="L14" s="686">
        <v>613800</v>
      </c>
      <c r="M14" s="686">
        <v>120885.63554048816</v>
      </c>
      <c r="N14" s="794">
        <f t="shared" si="0"/>
        <v>0.1969462944615317</v>
      </c>
    </row>
    <row r="15" spans="2:14" x14ac:dyDescent="0.2">
      <c r="B15" t="s">
        <v>707</v>
      </c>
      <c r="C15" s="689">
        <f>MAX('Section 2 data'!$J$16:$J$25)</f>
        <v>0.19714775196612408</v>
      </c>
      <c r="K15" s="685" t="s">
        <v>294</v>
      </c>
      <c r="L15" s="686">
        <v>725400</v>
      </c>
      <c r="M15" s="686">
        <v>97243.975178644585</v>
      </c>
      <c r="N15" s="794">
        <f t="shared" si="0"/>
        <v>0.13405565919305842</v>
      </c>
    </row>
    <row r="16" spans="2:14" x14ac:dyDescent="0.2">
      <c r="K16" s="685" t="s">
        <v>295</v>
      </c>
      <c r="L16" s="686">
        <v>1091200</v>
      </c>
      <c r="M16" s="686">
        <v>105008.94606982135</v>
      </c>
      <c r="N16" s="794">
        <f t="shared" si="0"/>
        <v>9.6232538553721908E-2</v>
      </c>
    </row>
    <row r="17" spans="2:14" x14ac:dyDescent="0.2">
      <c r="B17" t="s">
        <v>708</v>
      </c>
      <c r="C17" s="688" t="str">
        <f>INDEX('Section 3 data'!$C$8:$C$14,MATCH('Key findings'!C18,'Section 3 data'!$J$8:$J$14,0))</f>
        <v>Scots pine</v>
      </c>
      <c r="E17" t="s">
        <v>706</v>
      </c>
      <c r="K17" s="685" t="s">
        <v>296</v>
      </c>
      <c r="L17" s="686">
        <v>1487400</v>
      </c>
      <c r="M17" s="686">
        <v>140664.15780331058</v>
      </c>
      <c r="N17" s="794">
        <f t="shared" si="0"/>
        <v>9.4570497380200735E-2</v>
      </c>
    </row>
    <row r="18" spans="2:14" x14ac:dyDescent="0.2">
      <c r="B18" t="s">
        <v>708</v>
      </c>
      <c r="C18" s="689">
        <f>MAX('Section 3 data'!$J$8:$J$14)</f>
        <v>0.2403844550824045</v>
      </c>
      <c r="K18" s="685" t="s">
        <v>297</v>
      </c>
      <c r="L18" s="686">
        <v>1437100</v>
      </c>
      <c r="M18" s="686">
        <v>110312.64314683448</v>
      </c>
      <c r="N18" s="794">
        <f t="shared" si="0"/>
        <v>7.6760589483567246E-2</v>
      </c>
    </row>
    <row r="19" spans="2:14" x14ac:dyDescent="0.2">
      <c r="B19" t="s">
        <v>709</v>
      </c>
      <c r="C19" s="688" t="str">
        <f>INDEX('Section 3 data'!$C$16:$C$25,MATCH('Key findings'!C20,'Section 3 data'!$J$16:$J$25,0))</f>
        <v>Oak</v>
      </c>
      <c r="E19" t="s">
        <v>706</v>
      </c>
    </row>
    <row r="20" spans="2:14" x14ac:dyDescent="0.2">
      <c r="B20" t="s">
        <v>709</v>
      </c>
      <c r="C20" s="689">
        <f>MAX('Section 3 data'!$J$16:$J$25)</f>
        <v>0.33441425172492384</v>
      </c>
    </row>
    <row r="22" spans="2:14" x14ac:dyDescent="0.2">
      <c r="B22" t="s">
        <v>710</v>
      </c>
      <c r="C22" s="688" t="str">
        <f>INDEX('Section 4 data'!$C$8:$C$14,MATCH('Key findings'!C23,'Section 4 data'!$J$8:$J$14,0))</f>
        <v>Corsican pine</v>
      </c>
      <c r="E22" t="s">
        <v>706</v>
      </c>
    </row>
    <row r="23" spans="2:14" x14ac:dyDescent="0.2">
      <c r="B23" t="s">
        <v>710</v>
      </c>
      <c r="C23" s="689">
        <f>MAX('Section 4 data'!$J$8:$J$14)</f>
        <v>0.27585741831007543</v>
      </c>
    </row>
    <row r="24" spans="2:14" x14ac:dyDescent="0.2">
      <c r="B24" t="s">
        <v>711</v>
      </c>
      <c r="C24" s="688" t="str">
        <f>INDEX('Section 4 data'!$C$16:$C$25,MATCH('Key findings'!C25,'Section 4 data'!$J$16:$J$25,0))</f>
        <v>Sweet chestnut</v>
      </c>
      <c r="E24" t="s">
        <v>706</v>
      </c>
    </row>
    <row r="25" spans="2:14" x14ac:dyDescent="0.2">
      <c r="B25" t="s">
        <v>711</v>
      </c>
      <c r="C25" s="689">
        <f>MAX('Section 4 data'!$J$16:$J$25)</f>
        <v>0.1953994628305514</v>
      </c>
    </row>
    <row r="27" spans="2:14" x14ac:dyDescent="0.2">
      <c r="B27" t="s">
        <v>712</v>
      </c>
      <c r="C27" s="687">
        <f>('Section 8 data'!$D$6+'Section 8 data'!$E$6)/'Section 3 data'!$H$6</f>
        <v>0.22161220616940849</v>
      </c>
      <c r="E27" s="713"/>
    </row>
    <row r="28" spans="2:14" x14ac:dyDescent="0.2">
      <c r="B28" t="s">
        <v>713</v>
      </c>
      <c r="C28" s="689">
        <f>('Thinning data'!$D$21+'Thinning data'!$D$26)/('Thinning data'!$C$5+'Thinning data'!$C$6)</f>
        <v>0.39749304697150045</v>
      </c>
    </row>
    <row r="30" spans="2:14" x14ac:dyDescent="0.2">
      <c r="B30" t="s">
        <v>714</v>
      </c>
      <c r="C30" s="687">
        <f>('Section 8 data'!$D$7+'Section 8 data'!$E$7)/'Section 3 data'!$H$7</f>
        <v>0.40245497730196272</v>
      </c>
    </row>
    <row r="31" spans="2:14" x14ac:dyDescent="0.2">
      <c r="B31" t="s">
        <v>715</v>
      </c>
      <c r="C31" s="689">
        <f>'Thinning data'!$D$16/'Thinning data'!$C$4</f>
        <v>0.19320119201412372</v>
      </c>
    </row>
    <row r="33" spans="2:3" x14ac:dyDescent="0.2">
      <c r="B33" t="s">
        <v>716</v>
      </c>
      <c r="C33" s="689">
        <f>'Section 2 data'!$K$19</f>
        <v>7.9334077332814654E-2</v>
      </c>
    </row>
    <row r="34" spans="2:3" x14ac:dyDescent="0.2">
      <c r="B34" t="s">
        <v>717</v>
      </c>
      <c r="C34" s="689">
        <f>'Section 2 data'!$J$19</f>
        <v>8.8769229931716875E-2</v>
      </c>
    </row>
    <row r="35" spans="2:3" x14ac:dyDescent="0.2">
      <c r="B35" t="s">
        <v>718</v>
      </c>
      <c r="C35" s="689">
        <f>'Section 3 data'!$K$19</f>
        <v>0.1042639831841138</v>
      </c>
    </row>
    <row r="36" spans="2:3" x14ac:dyDescent="0.2">
      <c r="B36" t="s">
        <v>719</v>
      </c>
      <c r="C36" s="689">
        <f>'Section 3 data'!$J$19</f>
        <v>0.12464179795636629</v>
      </c>
    </row>
    <row r="37" spans="2:3" x14ac:dyDescent="0.2">
      <c r="B37" t="s">
        <v>720</v>
      </c>
      <c r="C37" s="689">
        <f>'Section 4 data'!$K$19</f>
        <v>6.7930789708900027E-2</v>
      </c>
    </row>
    <row r="38" spans="2:3" x14ac:dyDescent="0.2">
      <c r="B38" t="s">
        <v>721</v>
      </c>
      <c r="C38" s="689">
        <f>'Section 4 data'!$J$19</f>
        <v>7.3052461343729697E-2</v>
      </c>
    </row>
    <row r="40" spans="2:3" x14ac:dyDescent="0.2">
      <c r="B40" t="s">
        <v>722</v>
      </c>
      <c r="C40" s="689">
        <f>'Section 2 data'!$K$16</f>
        <v>0.17619320357405455</v>
      </c>
    </row>
    <row r="41" spans="2:3" x14ac:dyDescent="0.2">
      <c r="B41" t="s">
        <v>723</v>
      </c>
      <c r="C41" s="689">
        <f>'Section 2 data'!$J$16</f>
        <v>0.19714775196612408</v>
      </c>
    </row>
    <row r="42" spans="2:3" x14ac:dyDescent="0.2">
      <c r="B42" t="s">
        <v>724</v>
      </c>
      <c r="C42" s="689">
        <f>'Section 3 data'!$K$16</f>
        <v>0.27974052436712737</v>
      </c>
    </row>
    <row r="43" spans="2:3" x14ac:dyDescent="0.2">
      <c r="B43" t="s">
        <v>725</v>
      </c>
      <c r="C43" s="689">
        <f>'Section 3 data'!$J$16</f>
        <v>0.33441425172492384</v>
      </c>
    </row>
    <row r="44" spans="2:3" x14ac:dyDescent="0.2">
      <c r="B44" t="s">
        <v>726</v>
      </c>
      <c r="C44" s="689">
        <f>'Section 4 data'!$K$16</f>
        <v>7.7176010993415839E-2</v>
      </c>
    </row>
    <row r="45" spans="2:3" x14ac:dyDescent="0.2">
      <c r="B45" t="s">
        <v>727</v>
      </c>
      <c r="C45" s="689">
        <f>'Section 4 data'!$J$16</f>
        <v>8.2994730135179245E-2</v>
      </c>
    </row>
    <row r="47" spans="2:3" x14ac:dyDescent="0.2">
      <c r="B47" t="s">
        <v>728</v>
      </c>
      <c r="C47" s="689">
        <f>'Section 2 data'!$K$21</f>
        <v>0.12942702896080607</v>
      </c>
    </row>
    <row r="48" spans="2:3" x14ac:dyDescent="0.2">
      <c r="B48" t="s">
        <v>729</v>
      </c>
      <c r="C48" s="689">
        <f>'Section 2 data'!$J$21</f>
        <v>0.14481970521951942</v>
      </c>
    </row>
    <row r="49" spans="2:3" x14ac:dyDescent="0.2">
      <c r="B49" t="s">
        <v>730</v>
      </c>
      <c r="C49" s="689">
        <f>'Section 3 data'!$K$21</f>
        <v>0.12721514206922346</v>
      </c>
    </row>
    <row r="50" spans="2:3" x14ac:dyDescent="0.2">
      <c r="B50" t="s">
        <v>731</v>
      </c>
      <c r="C50" s="689">
        <f>'Section 3 data'!$J$21</f>
        <v>0.15207863300966365</v>
      </c>
    </row>
    <row r="51" spans="2:3" x14ac:dyDescent="0.2">
      <c r="B51" t="s">
        <v>732</v>
      </c>
      <c r="C51" s="689">
        <f>'Section 4 data'!$K$21</f>
        <v>0.18170010393378114</v>
      </c>
    </row>
    <row r="52" spans="2:3" x14ac:dyDescent="0.2">
      <c r="B52" t="s">
        <v>733</v>
      </c>
      <c r="C52" s="689">
        <f>'Section 4 data'!$J$21</f>
        <v>0.1953994628305514</v>
      </c>
    </row>
    <row r="54" spans="2:3" x14ac:dyDescent="0.2">
      <c r="B54" t="s">
        <v>734</v>
      </c>
      <c r="C54" s="689">
        <f>'Section 2 data'!$K$12</f>
        <v>1.5051756133104619E-2</v>
      </c>
    </row>
    <row r="55" spans="2:3" x14ac:dyDescent="0.2">
      <c r="B55" t="s">
        <v>735</v>
      </c>
      <c r="C55" s="689">
        <f>'Section 2 data'!$J$12</f>
        <v>0.14193567280003902</v>
      </c>
    </row>
    <row r="56" spans="2:3" x14ac:dyDescent="0.2">
      <c r="B56" t="s">
        <v>736</v>
      </c>
      <c r="C56" s="689">
        <f>'Section 3 data'!$K$12</f>
        <v>2.3680721596780595E-2</v>
      </c>
    </row>
    <row r="57" spans="2:3" x14ac:dyDescent="0.2">
      <c r="B57" t="s">
        <v>737</v>
      </c>
      <c r="C57" s="689">
        <f>'Section 3 data'!$J$12</f>
        <v>0.14513998047061066</v>
      </c>
    </row>
    <row r="58" spans="2:3" x14ac:dyDescent="0.2">
      <c r="B58" t="s">
        <v>738</v>
      </c>
      <c r="C58" s="689">
        <f>'Section 4 data'!$K$12</f>
        <v>1.0273719513023572E-2</v>
      </c>
    </row>
    <row r="59" spans="2:3" x14ac:dyDescent="0.2">
      <c r="B59" t="s">
        <v>739</v>
      </c>
      <c r="C59" s="689">
        <f>'Section 4 data'!$J$12</f>
        <v>0.14683669570294183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377</v>
      </c>
    </row>
    <row r="5" spans="2:4" ht="15" customHeight="1" x14ac:dyDescent="0.2">
      <c r="B5" s="824" t="s">
        <v>300</v>
      </c>
      <c r="C5" s="824" t="s">
        <v>301</v>
      </c>
      <c r="D5" s="824" t="s">
        <v>312</v>
      </c>
    </row>
    <row r="6" spans="2:4" ht="15" customHeight="1" x14ac:dyDescent="0.2">
      <c r="B6" s="825"/>
      <c r="C6" s="825"/>
      <c r="D6" s="825"/>
    </row>
    <row r="7" spans="2:4" ht="15" customHeight="1" x14ac:dyDescent="0.2">
      <c r="B7" s="272"/>
      <c r="C7" s="272"/>
      <c r="D7" s="273"/>
    </row>
    <row r="8" spans="2:4" ht="15" customHeight="1" x14ac:dyDescent="0.2">
      <c r="B8" s="274" t="s">
        <v>287</v>
      </c>
      <c r="C8" s="274" t="s">
        <v>287</v>
      </c>
      <c r="D8" s="270" t="s">
        <v>314</v>
      </c>
    </row>
    <row r="9" spans="2:4" ht="15" customHeight="1" x14ac:dyDescent="0.2">
      <c r="B9" s="274" t="s">
        <v>308</v>
      </c>
      <c r="C9" s="274" t="s">
        <v>299</v>
      </c>
      <c r="D9" s="270" t="s">
        <v>326</v>
      </c>
    </row>
    <row r="10" spans="2:4" ht="15" customHeight="1" x14ac:dyDescent="0.2">
      <c r="B10" s="274" t="s">
        <v>288</v>
      </c>
      <c r="C10" s="274" t="s">
        <v>288</v>
      </c>
      <c r="D10" s="270" t="s">
        <v>320</v>
      </c>
    </row>
    <row r="11" spans="2:4" ht="15" customHeight="1" x14ac:dyDescent="0.2">
      <c r="B11" s="274" t="s">
        <v>289</v>
      </c>
      <c r="C11" s="274" t="s">
        <v>289</v>
      </c>
      <c r="D11" s="270" t="s">
        <v>318</v>
      </c>
    </row>
    <row r="12" spans="2:4" ht="15" customHeight="1" x14ac:dyDescent="0.2">
      <c r="B12" s="274" t="s">
        <v>306</v>
      </c>
      <c r="C12" s="274" t="s">
        <v>302</v>
      </c>
      <c r="D12" s="270" t="s">
        <v>316</v>
      </c>
    </row>
    <row r="13" spans="2:4" ht="15" customHeight="1" x14ac:dyDescent="0.2">
      <c r="B13" s="274" t="s">
        <v>290</v>
      </c>
      <c r="C13" s="274" t="s">
        <v>303</v>
      </c>
      <c r="D13" s="270" t="s">
        <v>321</v>
      </c>
    </row>
    <row r="14" spans="2:4" ht="15" customHeight="1" x14ac:dyDescent="0.2">
      <c r="B14" s="274" t="s">
        <v>307</v>
      </c>
      <c r="C14" s="274" t="s">
        <v>304</v>
      </c>
      <c r="D14" s="270" t="s">
        <v>322</v>
      </c>
    </row>
    <row r="15" spans="2:4" ht="15" customHeight="1" x14ac:dyDescent="0.2">
      <c r="B15" s="274" t="s">
        <v>291</v>
      </c>
      <c r="C15" s="274" t="s">
        <v>305</v>
      </c>
      <c r="D15" s="270" t="s">
        <v>319</v>
      </c>
    </row>
    <row r="16" spans="2:4" ht="15" customHeight="1" x14ac:dyDescent="0.2">
      <c r="B16" s="274" t="s">
        <v>292</v>
      </c>
      <c r="C16" s="274" t="s">
        <v>292</v>
      </c>
      <c r="D16" s="270" t="s">
        <v>313</v>
      </c>
    </row>
    <row r="17" spans="2:4" ht="15" customHeight="1" x14ac:dyDescent="0.2">
      <c r="B17" s="274" t="s">
        <v>293</v>
      </c>
      <c r="C17" s="274" t="s">
        <v>293</v>
      </c>
      <c r="D17" s="270" t="s">
        <v>323</v>
      </c>
    </row>
    <row r="18" spans="2:4" ht="15" customHeight="1" x14ac:dyDescent="0.2">
      <c r="B18" s="274" t="s">
        <v>294</v>
      </c>
      <c r="C18" s="274" t="s">
        <v>294</v>
      </c>
      <c r="D18" s="270" t="s">
        <v>324</v>
      </c>
    </row>
    <row r="19" spans="2:4" ht="15" customHeight="1" x14ac:dyDescent="0.2">
      <c r="B19" s="274" t="s">
        <v>295</v>
      </c>
      <c r="C19" s="274" t="s">
        <v>295</v>
      </c>
      <c r="D19" s="270" t="s">
        <v>325</v>
      </c>
    </row>
    <row r="20" spans="2:4" ht="15" customHeight="1" x14ac:dyDescent="0.2">
      <c r="B20" s="274" t="s">
        <v>296</v>
      </c>
      <c r="C20" s="274" t="s">
        <v>296</v>
      </c>
      <c r="D20" s="270" t="s">
        <v>317</v>
      </c>
    </row>
    <row r="21" spans="2:4" ht="15" customHeight="1" x14ac:dyDescent="0.2">
      <c r="B21" s="275" t="s">
        <v>297</v>
      </c>
      <c r="C21" s="275" t="s">
        <v>297</v>
      </c>
      <c r="D21" s="271" t="s">
        <v>315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26" t="s">
        <v>360</v>
      </c>
      <c r="C2" s="826"/>
      <c r="D2" s="826"/>
      <c r="E2" s="826"/>
    </row>
    <row r="3" spans="2:5" ht="15" x14ac:dyDescent="0.2">
      <c r="B3" s="474"/>
      <c r="C3" s="474"/>
      <c r="D3" s="474"/>
      <c r="E3" s="474"/>
    </row>
    <row r="4" spans="2:5" ht="15" x14ac:dyDescent="0.2">
      <c r="B4" s="826" t="s">
        <v>307</v>
      </c>
      <c r="C4" s="826"/>
      <c r="D4" s="826"/>
      <c r="E4" s="826"/>
    </row>
    <row r="6" spans="2:5" x14ac:dyDescent="0.2">
      <c r="B6" s="511" t="s">
        <v>450</v>
      </c>
      <c r="C6" s="511"/>
      <c r="D6" s="511"/>
      <c r="E6" s="524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12" t="s">
        <v>451</v>
      </c>
      <c r="C16" s="512"/>
      <c r="D16" s="512"/>
      <c r="E16" s="526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465</v>
      </c>
    </row>
    <row r="19" spans="2:5" x14ac:dyDescent="0.2">
      <c r="D19" t="s">
        <v>115</v>
      </c>
      <c r="E19" t="s">
        <v>466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13" t="s">
        <v>452</v>
      </c>
      <c r="C25" s="513"/>
      <c r="D25" s="513"/>
      <c r="E25" s="527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467</v>
      </c>
    </row>
    <row r="28" spans="2:5" x14ac:dyDescent="0.2">
      <c r="D28" t="s">
        <v>142</v>
      </c>
      <c r="E28" t="s">
        <v>468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14" t="s">
        <v>453</v>
      </c>
      <c r="C32" s="514"/>
      <c r="D32" s="514"/>
      <c r="E32" s="528" t="s">
        <v>758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trees by principal tree species</v>
      </c>
    </row>
    <row r="34" spans="2:5" x14ac:dyDescent="0.2">
      <c r="C34" t="str">
        <f>'Table 18'!$B$3</f>
        <v>Table 18</v>
      </c>
      <c r="D34" t="s">
        <v>154</v>
      </c>
      <c r="E34" t="str">
        <f>'Table 18'!$C$3</f>
        <v>Number of trees by age class</v>
      </c>
    </row>
    <row r="35" spans="2:5" x14ac:dyDescent="0.2">
      <c r="C35" t="str">
        <f>'Table 19'!$B$3</f>
        <v>Table 19</v>
      </c>
      <c r="D35" t="s">
        <v>157</v>
      </c>
      <c r="E35" t="str">
        <f>'Table 19'!$C$3</f>
        <v>Number of trees by mean stand dbh class</v>
      </c>
    </row>
    <row r="37" spans="2:5" x14ac:dyDescent="0.2">
      <c r="B37" s="515" t="s">
        <v>454</v>
      </c>
      <c r="C37" s="515"/>
      <c r="D37" s="515"/>
      <c r="E37" s="529" t="s">
        <v>759</v>
      </c>
    </row>
    <row r="38" spans="2:5" x14ac:dyDescent="0.2">
      <c r="C38" t="str">
        <f>'Table 20'!$B$3</f>
        <v>Table 20</v>
      </c>
      <c r="D38" t="s">
        <v>166</v>
      </c>
      <c r="E38" t="str">
        <f>'Table 20'!$C$3</f>
        <v>Biomass stocks by principal tree species</v>
      </c>
    </row>
    <row r="40" spans="2:5" x14ac:dyDescent="0.2">
      <c r="B40" s="516" t="s">
        <v>455</v>
      </c>
      <c r="C40" s="516"/>
      <c r="D40" s="516"/>
      <c r="E40" s="530" t="s">
        <v>760</v>
      </c>
    </row>
    <row r="41" spans="2:5" x14ac:dyDescent="0.2">
      <c r="C41" t="str">
        <f>'Table 21'!$B$3</f>
        <v>Table 21</v>
      </c>
      <c r="D41" t="s">
        <v>168</v>
      </c>
      <c r="E41" t="str">
        <f>'Table 21'!$C$3</f>
        <v>Carbon stocks by principal tree species</v>
      </c>
    </row>
    <row r="43" spans="2:5" x14ac:dyDescent="0.2">
      <c r="B43" s="518" t="s">
        <v>456</v>
      </c>
      <c r="C43" s="518"/>
      <c r="D43" s="518"/>
      <c r="E43" s="531" t="s">
        <v>160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171</v>
      </c>
      <c r="E45" t="s">
        <v>469</v>
      </c>
    </row>
    <row r="46" spans="2:5" x14ac:dyDescent="0.2">
      <c r="D46" t="s">
        <v>173</v>
      </c>
      <c r="E46" t="s">
        <v>470</v>
      </c>
    </row>
    <row r="47" spans="2:5" x14ac:dyDescent="0.2">
      <c r="D47" t="s">
        <v>176</v>
      </c>
      <c r="E47" t="s">
        <v>471</v>
      </c>
    </row>
    <row r="48" spans="2:5" x14ac:dyDescent="0.2">
      <c r="D48" t="s">
        <v>179</v>
      </c>
      <c r="E48" t="s">
        <v>770</v>
      </c>
    </row>
    <row r="49" spans="2:5" x14ac:dyDescent="0.2">
      <c r="D49" t="s">
        <v>182</v>
      </c>
      <c r="E49" t="s">
        <v>169</v>
      </c>
    </row>
    <row r="50" spans="2:5" x14ac:dyDescent="0.2">
      <c r="D50" t="s">
        <v>185</v>
      </c>
      <c r="E50" t="s">
        <v>174</v>
      </c>
    </row>
    <row r="51" spans="2:5" x14ac:dyDescent="0.2">
      <c r="D51" t="s">
        <v>189</v>
      </c>
      <c r="E51" t="s">
        <v>177</v>
      </c>
    </row>
    <row r="52" spans="2:5" x14ac:dyDescent="0.2">
      <c r="D52" t="s">
        <v>192</v>
      </c>
      <c r="E52" t="s">
        <v>180</v>
      </c>
    </row>
    <row r="53" spans="2:5" x14ac:dyDescent="0.2">
      <c r="D53" t="s">
        <v>194</v>
      </c>
      <c r="E53" t="s">
        <v>183</v>
      </c>
    </row>
    <row r="54" spans="2:5" x14ac:dyDescent="0.2">
      <c r="C54" t="str">
        <f>'Table 23'!$B$3</f>
        <v>Table 23</v>
      </c>
      <c r="D54" t="s">
        <v>196</v>
      </c>
      <c r="E54" t="str">
        <f>'Table 23'!$C$3</f>
        <v>Mean yield class by principal tree species (FC and PS)</v>
      </c>
    </row>
    <row r="56" spans="2:5" x14ac:dyDescent="0.2">
      <c r="B56" s="517" t="s">
        <v>457</v>
      </c>
      <c r="C56" s="517"/>
      <c r="D56" s="517"/>
      <c r="E56" s="532" t="s">
        <v>186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11" t="s">
        <v>458</v>
      </c>
      <c r="C60" s="511"/>
      <c r="D60" s="511"/>
      <c r="E60" s="524" t="s">
        <v>447</v>
      </c>
    </row>
    <row r="61" spans="2:5" x14ac:dyDescent="0.2">
      <c r="D61" t="s">
        <v>198</v>
      </c>
      <c r="E61" t="str">
        <f>'Table 26'!$C$3</f>
        <v>25–year forecast of softwood timber availability; average annual volume within period</v>
      </c>
    </row>
    <row r="62" spans="2:5" x14ac:dyDescent="0.2">
      <c r="C62" t="str">
        <f>'Table 26'!$B$3</f>
        <v>Table 26</v>
      </c>
      <c r="D62" t="s">
        <v>200</v>
      </c>
      <c r="E62" t="s">
        <v>499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202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204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206</v>
      </c>
      <c r="E68" t="s">
        <v>190</v>
      </c>
    </row>
    <row r="70" spans="2:5" x14ac:dyDescent="0.2">
      <c r="B70" s="512" t="s">
        <v>459</v>
      </c>
      <c r="C70" s="512"/>
      <c r="D70" s="512"/>
      <c r="E70" s="526" t="s">
        <v>448</v>
      </c>
    </row>
    <row r="71" spans="2:5" x14ac:dyDescent="0.2">
      <c r="D71" t="s">
        <v>208</v>
      </c>
      <c r="E71" t="str">
        <f>'Table 32'!$C$3</f>
        <v>50–year forecast of softwood timber availability; average annual volume within period</v>
      </c>
    </row>
    <row r="72" spans="2:5" x14ac:dyDescent="0.2">
      <c r="C72" t="str">
        <f>'Table 32'!$B$3</f>
        <v>Table 32</v>
      </c>
      <c r="D72" t="s">
        <v>210</v>
      </c>
      <c r="E72" t="s">
        <v>498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212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214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237</v>
      </c>
      <c r="E77" t="s">
        <v>190</v>
      </c>
    </row>
    <row r="79" spans="2:5" x14ac:dyDescent="0.2">
      <c r="B79" s="513" t="s">
        <v>460</v>
      </c>
      <c r="C79" s="513"/>
      <c r="D79" s="513"/>
      <c r="E79" s="527" t="s">
        <v>449</v>
      </c>
    </row>
    <row r="80" spans="2:5" x14ac:dyDescent="0.2">
      <c r="D80" t="s">
        <v>239</v>
      </c>
      <c r="E80" t="str">
        <f>'Table 37'!$C$3</f>
        <v>50–year forecast of hardwood timber availability; average annual volume within period</v>
      </c>
    </row>
    <row r="81" spans="2:7" x14ac:dyDescent="0.2">
      <c r="C81" t="str">
        <f>'Table 37'!$B$3</f>
        <v>Table 37</v>
      </c>
      <c r="D81" t="s">
        <v>241</v>
      </c>
      <c r="E81" t="s">
        <v>498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243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26"/>
    </row>
    <row r="86" spans="2:7" x14ac:dyDescent="0.2">
      <c r="C86" t="str">
        <f>'Table 42'!$B$3</f>
        <v>Table 42</v>
      </c>
      <c r="D86" t="s">
        <v>245</v>
      </c>
      <c r="E86" t="str">
        <f>'Table 42'!$C$3</f>
        <v>50–year forecast of net increment in broadleaves; average annual volume within period</v>
      </c>
      <c r="G86" s="326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26"/>
    </row>
    <row r="88" spans="2:7" x14ac:dyDescent="0.2">
      <c r="D88" t="s">
        <v>247</v>
      </c>
      <c r="E88" t="s">
        <v>190</v>
      </c>
    </row>
    <row r="90" spans="2:7" x14ac:dyDescent="0.2">
      <c r="B90" s="514" t="s">
        <v>461</v>
      </c>
      <c r="C90" s="514"/>
      <c r="D90" s="514"/>
      <c r="E90" s="528" t="s">
        <v>744</v>
      </c>
    </row>
    <row r="91" spans="2:7" x14ac:dyDescent="0.2">
      <c r="C91" t="str">
        <f>'Table 44'!$B$3</f>
        <v>Table 44</v>
      </c>
      <c r="D91" t="s">
        <v>249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252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254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256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257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258</v>
      </c>
      <c r="E96" t="str">
        <f>'Table 49'!$C$3</f>
        <v>Number of ash trees by mean stand dbh class</v>
      </c>
    </row>
    <row r="97" spans="2:5" x14ac:dyDescent="0.2">
      <c r="D97" t="s">
        <v>259</v>
      </c>
      <c r="E97" t="s">
        <v>398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15" t="s">
        <v>462</v>
      </c>
      <c r="C102" s="515"/>
      <c r="D102" s="515"/>
      <c r="E102" s="529" t="s">
        <v>745</v>
      </c>
    </row>
    <row r="103" spans="2:5" x14ac:dyDescent="0.2">
      <c r="C103" t="str">
        <f>'Table 53'!$B$3</f>
        <v>Table 53</v>
      </c>
      <c r="D103" t="s">
        <v>260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262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264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266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268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430</v>
      </c>
      <c r="E108" t="str">
        <f>'Table 58'!$C$3</f>
        <v>Number of oak trees by mean stand dbh class</v>
      </c>
    </row>
    <row r="109" spans="2:5" x14ac:dyDescent="0.2">
      <c r="D109" t="s">
        <v>431</v>
      </c>
      <c r="E109" t="s">
        <v>413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16" t="s">
        <v>463</v>
      </c>
      <c r="C114" s="516"/>
      <c r="D114" s="516"/>
      <c r="E114" s="530" t="s">
        <v>747</v>
      </c>
    </row>
    <row r="115" spans="2:5" x14ac:dyDescent="0.2">
      <c r="C115" t="str">
        <f>'Table 62'!$B$3</f>
        <v>Table 62</v>
      </c>
      <c r="D115" t="s">
        <v>472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473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474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475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500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501</v>
      </c>
      <c r="E120" t="str">
        <f>'Table 67'!$C$3</f>
        <v>Number of sweet chestnut trees by mean stand dbh class</v>
      </c>
    </row>
    <row r="121" spans="2:5" x14ac:dyDescent="0.2">
      <c r="D121" t="s">
        <v>502</v>
      </c>
      <c r="E121" t="s">
        <v>421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8" t="s">
        <v>612</v>
      </c>
      <c r="C126" s="518"/>
      <c r="D126" s="518"/>
      <c r="E126" s="531" t="s">
        <v>746</v>
      </c>
    </row>
    <row r="127" spans="2:5" x14ac:dyDescent="0.2">
      <c r="C127" t="str">
        <f>'Table 71'!$B$3</f>
        <v>Table 71</v>
      </c>
      <c r="D127" t="s">
        <v>613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614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615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616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617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618</v>
      </c>
      <c r="E132" t="str">
        <f>'Table 76'!$C$3</f>
        <v>Number of larch trees by mean stand dbh class</v>
      </c>
    </row>
    <row r="133" spans="2:5" x14ac:dyDescent="0.2">
      <c r="D133" t="s">
        <v>619</v>
      </c>
      <c r="E133" t="s">
        <v>756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ht="15" x14ac:dyDescent="0.2">
      <c r="B138" s="827" t="s">
        <v>775</v>
      </c>
      <c r="C138" s="828"/>
      <c r="D138" s="828"/>
      <c r="E138" s="828"/>
    </row>
  </sheetData>
  <mergeCells count="3">
    <mergeCell ref="B2:E2"/>
    <mergeCell ref="B4:E4"/>
    <mergeCell ref="B138:E138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8" t="s">
        <v>0</v>
      </c>
      <c r="C5" s="479" t="s">
        <v>1</v>
      </c>
      <c r="D5" s="480" t="s">
        <v>2</v>
      </c>
    </row>
    <row r="6" spans="2:4" ht="15" customHeight="1" x14ac:dyDescent="0.2">
      <c r="B6" s="485" t="str">
        <f>Index!$B$4</f>
        <v>Kent South London and East Sussex</v>
      </c>
      <c r="C6" s="485"/>
      <c r="D6" s="485"/>
    </row>
    <row r="7" spans="2:4" ht="15" customHeight="1" x14ac:dyDescent="0.2">
      <c r="B7" s="28" t="s">
        <v>3</v>
      </c>
      <c r="C7" s="475">
        <v>102328.63919042639</v>
      </c>
      <c r="D7" s="481">
        <v>0.99092979159505568</v>
      </c>
    </row>
    <row r="8" spans="2:4" ht="15" customHeight="1" x14ac:dyDescent="0.2">
      <c r="B8" s="28" t="s">
        <v>4</v>
      </c>
      <c r="C8" s="475">
        <v>759.61596268497408</v>
      </c>
      <c r="D8" s="481">
        <v>7.3559669467990162E-3</v>
      </c>
    </row>
    <row r="9" spans="2:4" ht="15" customHeight="1" x14ac:dyDescent="0.2">
      <c r="B9" s="28" t="s">
        <v>5</v>
      </c>
      <c r="C9" s="475">
        <v>177.02161862898149</v>
      </c>
      <c r="D9" s="481">
        <v>1.7142414581454487E-3</v>
      </c>
    </row>
    <row r="10" spans="2:4" ht="15" customHeight="1" x14ac:dyDescent="0.2">
      <c r="B10" s="118" t="s">
        <v>6</v>
      </c>
      <c r="C10" s="87">
        <v>103265.27677174033</v>
      </c>
      <c r="D10" s="482">
        <v>1</v>
      </c>
    </row>
    <row r="11" spans="2:4" ht="15" customHeight="1" x14ac:dyDescent="0.2">
      <c r="B11" s="28" t="s">
        <v>671</v>
      </c>
      <c r="C11" s="475">
        <f>C12-C10</f>
        <v>580834.72322825971</v>
      </c>
      <c r="D11" s="481"/>
    </row>
    <row r="12" spans="2:4" ht="15" customHeight="1" x14ac:dyDescent="0.2">
      <c r="B12" s="28" t="s">
        <v>309</v>
      </c>
      <c r="C12" s="475">
        <v>684100</v>
      </c>
      <c r="D12" s="481"/>
    </row>
    <row r="13" spans="2:4" ht="15" customHeight="1" x14ac:dyDescent="0.2">
      <c r="B13" s="483" t="s">
        <v>672</v>
      </c>
      <c r="C13" s="229"/>
      <c r="D13" s="484">
        <f>C10/C12</f>
        <v>0.15095055806423086</v>
      </c>
    </row>
    <row r="14" spans="2:4" ht="15" customHeight="1" x14ac:dyDescent="0.2">
      <c r="B14" s="483" t="s">
        <v>673</v>
      </c>
      <c r="C14" s="229"/>
      <c r="D14" s="484">
        <f>C11/C12</f>
        <v>0.84904944193576926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51" t="s">
        <v>9</v>
      </c>
      <c r="C5" s="450" t="s">
        <v>1</v>
      </c>
      <c r="D5" s="451" t="s">
        <v>10</v>
      </c>
    </row>
    <row r="6" spans="2:4" ht="15" customHeight="1" x14ac:dyDescent="0.2">
      <c r="B6" s="488" t="str">
        <f>Index!$B$4</f>
        <v>Kent South London and East Sussex</v>
      </c>
      <c r="C6" s="485"/>
      <c r="D6" s="485"/>
    </row>
    <row r="7" spans="2:4" ht="15" customHeight="1" x14ac:dyDescent="0.2">
      <c r="B7" s="486" t="s">
        <v>11</v>
      </c>
      <c r="C7" s="779">
        <v>6438.8950261565169</v>
      </c>
      <c r="D7" s="780">
        <f>C7/C9</f>
        <v>6.2352953746390223E-2</v>
      </c>
    </row>
    <row r="8" spans="2:4" ht="15" customHeight="1" x14ac:dyDescent="0.2">
      <c r="B8" s="486" t="s">
        <v>12</v>
      </c>
      <c r="C8" s="779">
        <v>96826.381745583931</v>
      </c>
      <c r="D8" s="780">
        <f>C8/C9</f>
        <v>0.93764704625360973</v>
      </c>
    </row>
    <row r="9" spans="2:4" ht="15" customHeight="1" x14ac:dyDescent="0.2">
      <c r="B9" s="72" t="s">
        <v>13</v>
      </c>
      <c r="C9" s="781">
        <f>SUM(C7:C8)</f>
        <v>103265.27677174045</v>
      </c>
      <c r="D9" s="782">
        <f>SUM(SUM(D7:D8))</f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29" t="s">
        <v>16</v>
      </c>
      <c r="C5" s="831" t="s">
        <v>17</v>
      </c>
      <c r="D5" s="833" t="s">
        <v>18</v>
      </c>
    </row>
    <row r="6" spans="2:4" ht="15" customHeight="1" x14ac:dyDescent="0.2">
      <c r="B6" s="830"/>
      <c r="C6" s="832"/>
      <c r="D6" s="834"/>
    </row>
    <row r="7" spans="2:4" ht="15" customHeight="1" x14ac:dyDescent="0.2">
      <c r="B7" s="488" t="str">
        <f>Index!$B$4</f>
        <v>Kent South London and East Sussex</v>
      </c>
      <c r="C7" s="485"/>
      <c r="D7" s="485"/>
    </row>
    <row r="8" spans="2:4" ht="15" customHeight="1" x14ac:dyDescent="0.2">
      <c r="B8" s="109" t="s">
        <v>19</v>
      </c>
      <c r="C8" s="475">
        <v>85349.626418551721</v>
      </c>
      <c r="D8" s="481">
        <v>0.82650847493693558</v>
      </c>
    </row>
    <row r="9" spans="2:4" ht="15" customHeight="1" x14ac:dyDescent="0.2">
      <c r="B9" s="109" t="s">
        <v>20</v>
      </c>
      <c r="C9" s="475">
        <v>11972.505561708449</v>
      </c>
      <c r="D9" s="481">
        <v>0.11593931606044799</v>
      </c>
    </row>
    <row r="10" spans="2:4" ht="15" customHeight="1" x14ac:dyDescent="0.2">
      <c r="B10" s="109" t="s">
        <v>21</v>
      </c>
      <c r="C10" s="475">
        <v>331.8031997588094</v>
      </c>
      <c r="D10" s="481">
        <v>3.2131149030107547E-3</v>
      </c>
    </row>
    <row r="11" spans="2:4" ht="15" customHeight="1" x14ac:dyDescent="0.2">
      <c r="B11" s="109" t="s">
        <v>22</v>
      </c>
      <c r="C11" s="475">
        <v>284.95319977567749</v>
      </c>
      <c r="D11" s="481">
        <v>2.7594290034736809E-3</v>
      </c>
    </row>
    <row r="12" spans="2:4" ht="15" customHeight="1" x14ac:dyDescent="0.2">
      <c r="B12" s="109" t="s">
        <v>23</v>
      </c>
      <c r="C12" s="475">
        <v>336.83562193491713</v>
      </c>
      <c r="D12" s="481">
        <v>3.2618478588835355E-3</v>
      </c>
    </row>
    <row r="13" spans="2:4" ht="15" customHeight="1" x14ac:dyDescent="0.2">
      <c r="B13" s="109" t="s">
        <v>24</v>
      </c>
      <c r="C13" s="475">
        <v>732.79448276744233</v>
      </c>
      <c r="D13" s="481">
        <v>7.0962331741697224E-3</v>
      </c>
    </row>
    <row r="14" spans="2:4" ht="15" customHeight="1" x14ac:dyDescent="0.2">
      <c r="B14" s="109" t="s">
        <v>25</v>
      </c>
      <c r="C14" s="475">
        <v>1953.9465306962911</v>
      </c>
      <c r="D14" s="481">
        <v>1.8921621979625668E-2</v>
      </c>
    </row>
    <row r="15" spans="2:4" ht="15" customHeight="1" x14ac:dyDescent="0.2">
      <c r="B15" s="109" t="s">
        <v>26</v>
      </c>
      <c r="C15" s="475">
        <v>1088.9561075136678</v>
      </c>
      <c r="D15" s="481">
        <v>1.0545230125327779E-2</v>
      </c>
    </row>
    <row r="16" spans="2:4" ht="15" customHeight="1" x14ac:dyDescent="0.2">
      <c r="B16" s="109" t="s">
        <v>27</v>
      </c>
      <c r="C16" s="475">
        <v>54.855853972849999</v>
      </c>
      <c r="D16" s="481">
        <v>5.3121296613676302E-4</v>
      </c>
    </row>
    <row r="17" spans="2:4" ht="15" customHeight="1" x14ac:dyDescent="0.2">
      <c r="B17" s="109" t="s">
        <v>28</v>
      </c>
      <c r="C17" s="475">
        <v>222.36221374663</v>
      </c>
      <c r="D17" s="481">
        <v>2.1533105870441215E-3</v>
      </c>
    </row>
    <row r="18" spans="2:4" ht="15" customHeight="1" x14ac:dyDescent="0.2">
      <c r="B18" s="109" t="s">
        <v>4</v>
      </c>
      <c r="C18" s="475">
        <v>759.61596268497408</v>
      </c>
      <c r="D18" s="481">
        <v>7.355966946799011E-3</v>
      </c>
    </row>
    <row r="19" spans="2:4" ht="15" customHeight="1" x14ac:dyDescent="0.2">
      <c r="B19" s="109" t="s">
        <v>5</v>
      </c>
      <c r="C19" s="475">
        <v>177.02161862898149</v>
      </c>
      <c r="D19" s="481">
        <v>1.7142414581454476E-3</v>
      </c>
    </row>
    <row r="20" spans="2:4" ht="15" customHeight="1" x14ac:dyDescent="0.2">
      <c r="B20" s="109" t="s">
        <v>668</v>
      </c>
      <c r="C20" s="475">
        <v>0</v>
      </c>
      <c r="D20" s="481">
        <v>0</v>
      </c>
    </row>
    <row r="21" spans="2:4" ht="15" customHeight="1" x14ac:dyDescent="0.2">
      <c r="B21" s="109" t="s">
        <v>669</v>
      </c>
      <c r="C21" s="475">
        <v>0</v>
      </c>
      <c r="D21" s="481">
        <v>0</v>
      </c>
    </row>
    <row r="22" spans="2:4" ht="15" customHeight="1" x14ac:dyDescent="0.2">
      <c r="B22" s="109" t="s">
        <v>29</v>
      </c>
      <c r="C22" s="475">
        <v>0</v>
      </c>
      <c r="D22" s="481">
        <v>0</v>
      </c>
    </row>
    <row r="23" spans="2:4" ht="15" customHeight="1" x14ac:dyDescent="0.2">
      <c r="B23" s="107" t="s">
        <v>30</v>
      </c>
      <c r="C23" s="87">
        <v>103265.27677174041</v>
      </c>
      <c r="D23" s="482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29" t="s">
        <v>16</v>
      </c>
      <c r="C5" s="835" t="s">
        <v>34</v>
      </c>
      <c r="D5" s="835"/>
      <c r="E5" s="836" t="s">
        <v>17</v>
      </c>
    </row>
    <row r="6" spans="2:5" ht="15" customHeight="1" x14ac:dyDescent="0.2">
      <c r="B6" s="830"/>
      <c r="C6" s="489" t="s">
        <v>35</v>
      </c>
      <c r="D6" s="489" t="s">
        <v>350</v>
      </c>
      <c r="E6" s="837"/>
    </row>
    <row r="7" spans="2:5" ht="15" customHeight="1" x14ac:dyDescent="0.2">
      <c r="B7" s="485" t="str">
        <f>Index!$B$4</f>
        <v>Kent South London and East Sussex</v>
      </c>
      <c r="C7" s="485"/>
      <c r="D7" s="485"/>
      <c r="E7" s="485"/>
    </row>
    <row r="8" spans="2:5" ht="15" customHeight="1" x14ac:dyDescent="0.2">
      <c r="B8" s="109" t="s">
        <v>19</v>
      </c>
      <c r="C8" s="475">
        <v>76309.644832477657</v>
      </c>
      <c r="D8" s="475">
        <v>9039.9815880516471</v>
      </c>
      <c r="E8" s="491">
        <v>85349.626420529297</v>
      </c>
    </row>
    <row r="9" spans="2:5" ht="15" customHeight="1" x14ac:dyDescent="0.2">
      <c r="B9" s="109" t="s">
        <v>20</v>
      </c>
      <c r="C9" s="475">
        <v>11646.639229256301</v>
      </c>
      <c r="D9" s="475">
        <v>325.86632811947715</v>
      </c>
      <c r="E9" s="491">
        <v>11972.505557375778</v>
      </c>
    </row>
    <row r="10" spans="2:5" ht="15" customHeight="1" x14ac:dyDescent="0.2">
      <c r="B10" s="109" t="s">
        <v>21</v>
      </c>
      <c r="C10" s="475">
        <v>319.82596868790836</v>
      </c>
      <c r="D10" s="475">
        <v>11.977231218551001</v>
      </c>
      <c r="E10" s="491">
        <v>331.80319990645938</v>
      </c>
    </row>
    <row r="11" spans="2:5" ht="15" customHeight="1" x14ac:dyDescent="0.2">
      <c r="B11" s="109" t="s">
        <v>22</v>
      </c>
      <c r="C11" s="475">
        <v>254.03732629695139</v>
      </c>
      <c r="D11" s="475">
        <v>30.915873478726095</v>
      </c>
      <c r="E11" s="491">
        <v>284.95319977567749</v>
      </c>
    </row>
    <row r="12" spans="2:5" ht="15" customHeight="1" x14ac:dyDescent="0.2">
      <c r="B12" s="492" t="s">
        <v>23</v>
      </c>
      <c r="C12" s="202">
        <v>247.30077042186201</v>
      </c>
      <c r="D12" s="202">
        <v>92.480028265305094</v>
      </c>
      <c r="E12" s="493">
        <v>339.78079868716713</v>
      </c>
    </row>
    <row r="13" spans="2:5" ht="15" customHeight="1" x14ac:dyDescent="0.2">
      <c r="B13" s="109" t="s">
        <v>24</v>
      </c>
      <c r="C13" s="475">
        <v>632.37402333799207</v>
      </c>
      <c r="D13" s="475">
        <v>108.34855769792611</v>
      </c>
      <c r="E13" s="491">
        <v>740.72258103591821</v>
      </c>
    </row>
    <row r="14" spans="2:5" ht="15" customHeight="1" x14ac:dyDescent="0.2">
      <c r="B14" s="109" t="s">
        <v>25</v>
      </c>
      <c r="C14" s="475">
        <v>1647.8898358616109</v>
      </c>
      <c r="D14" s="475">
        <v>295.97588719331412</v>
      </c>
      <c r="E14" s="491">
        <v>1943.865723054925</v>
      </c>
    </row>
    <row r="15" spans="2:5" ht="15" customHeight="1" x14ac:dyDescent="0.2">
      <c r="B15" s="109" t="s">
        <v>26</v>
      </c>
      <c r="C15" s="475">
        <v>1076.9856342938679</v>
      </c>
      <c r="D15" s="475">
        <v>10.3669741818</v>
      </c>
      <c r="E15" s="491">
        <v>1087.3526084756679</v>
      </c>
    </row>
    <row r="16" spans="2:5" ht="15" customHeight="1" x14ac:dyDescent="0.2">
      <c r="B16" s="492" t="s">
        <v>27</v>
      </c>
      <c r="C16" s="202">
        <v>54.855853972849999</v>
      </c>
      <c r="D16" s="202">
        <v>0.81103302499999996</v>
      </c>
      <c r="E16" s="493">
        <v>55.66688699785</v>
      </c>
    </row>
    <row r="17" spans="2:5" ht="15" customHeight="1" x14ac:dyDescent="0.2">
      <c r="B17" s="109" t="s">
        <v>28</v>
      </c>
      <c r="C17" s="475">
        <v>200.52345650488004</v>
      </c>
      <c r="D17" s="475">
        <v>21.838757241750002</v>
      </c>
      <c r="E17" s="491">
        <v>222.36221374663006</v>
      </c>
    </row>
    <row r="18" spans="2:5" ht="15" customHeight="1" x14ac:dyDescent="0.2">
      <c r="B18" s="109" t="s">
        <v>4</v>
      </c>
      <c r="C18" s="475">
        <v>686.5171432337188</v>
      </c>
      <c r="D18" s="475">
        <v>73.09881942707031</v>
      </c>
      <c r="E18" s="491">
        <v>759.61596266078914</v>
      </c>
    </row>
    <row r="19" spans="2:5" ht="15" customHeight="1" x14ac:dyDescent="0.2">
      <c r="B19" s="109" t="s">
        <v>5</v>
      </c>
      <c r="C19" s="475">
        <v>155.42002626504251</v>
      </c>
      <c r="D19" s="475">
        <v>21.601593184599</v>
      </c>
      <c r="E19" s="491">
        <v>177.02161944964152</v>
      </c>
    </row>
    <row r="20" spans="2:5" ht="15" customHeight="1" x14ac:dyDescent="0.2">
      <c r="B20" s="109" t="s">
        <v>668</v>
      </c>
      <c r="C20" s="475">
        <v>0</v>
      </c>
      <c r="D20" s="475">
        <v>0</v>
      </c>
      <c r="E20" s="491">
        <v>0</v>
      </c>
    </row>
    <row r="21" spans="2:5" ht="15" customHeight="1" x14ac:dyDescent="0.2">
      <c r="B21" s="109" t="s">
        <v>669</v>
      </c>
      <c r="C21" s="475">
        <v>0</v>
      </c>
      <c r="D21" s="475">
        <v>0</v>
      </c>
      <c r="E21" s="491">
        <v>0</v>
      </c>
    </row>
    <row r="22" spans="2:5" ht="15" customHeight="1" x14ac:dyDescent="0.2">
      <c r="B22" s="109" t="s">
        <v>29</v>
      </c>
      <c r="C22" s="202">
        <v>0</v>
      </c>
      <c r="D22" s="202">
        <v>0</v>
      </c>
      <c r="E22" s="493">
        <v>0</v>
      </c>
    </row>
    <row r="23" spans="2:5" ht="15" customHeight="1" x14ac:dyDescent="0.2">
      <c r="B23" s="494" t="s">
        <v>30</v>
      </c>
      <c r="C23" s="495">
        <v>93232.014100610642</v>
      </c>
      <c r="D23" s="495">
        <v>10033.262671085164</v>
      </c>
      <c r="E23" s="496">
        <v>103265.2767716958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F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6" ht="15" customHeight="1" x14ac:dyDescent="0.2">
      <c r="B3" t="s">
        <v>39</v>
      </c>
      <c r="C3" t="s">
        <v>40</v>
      </c>
    </row>
    <row r="5" spans="2:6" ht="15" customHeight="1" x14ac:dyDescent="0.2">
      <c r="B5" s="838" t="s">
        <v>16</v>
      </c>
      <c r="C5" s="840" t="s">
        <v>11</v>
      </c>
      <c r="D5" s="841"/>
      <c r="E5" s="840" t="s">
        <v>12</v>
      </c>
      <c r="F5" s="841"/>
    </row>
    <row r="6" spans="2:6" ht="30" customHeight="1" x14ac:dyDescent="0.2">
      <c r="B6" s="839"/>
      <c r="C6" s="487" t="s">
        <v>1</v>
      </c>
      <c r="D6" s="487" t="s">
        <v>44</v>
      </c>
      <c r="E6" s="487" t="s">
        <v>1</v>
      </c>
      <c r="F6" s="487" t="s">
        <v>44</v>
      </c>
    </row>
    <row r="7" spans="2:6" ht="15" customHeight="1" x14ac:dyDescent="0.2">
      <c r="B7" s="497" t="str">
        <f>Index!$B$4</f>
        <v>Kent South London and East Sussex</v>
      </c>
      <c r="C7" s="497"/>
      <c r="D7" s="497"/>
      <c r="E7" s="497"/>
      <c r="F7" s="497"/>
    </row>
    <row r="8" spans="2:6" ht="15" customHeight="1" x14ac:dyDescent="0.2">
      <c r="B8" s="486" t="s">
        <v>19</v>
      </c>
      <c r="C8" s="475">
        <v>2865.4847096109343</v>
      </c>
      <c r="D8" s="476">
        <v>0.44502739943413944</v>
      </c>
      <c r="E8" s="475">
        <v>82484.141710918397</v>
      </c>
      <c r="F8" s="476">
        <v>0.85187673261811281</v>
      </c>
    </row>
    <row r="9" spans="2:6" ht="15" customHeight="1" x14ac:dyDescent="0.2">
      <c r="B9" s="486" t="s">
        <v>20</v>
      </c>
      <c r="C9" s="475">
        <v>3105.5208859914251</v>
      </c>
      <c r="D9" s="476">
        <v>0.48230649395746295</v>
      </c>
      <c r="E9" s="475">
        <v>8866.9846713843508</v>
      </c>
      <c r="F9" s="476">
        <v>9.1576123280845467E-2</v>
      </c>
    </row>
    <row r="10" spans="2:6" ht="15" customHeight="1" x14ac:dyDescent="0.2">
      <c r="B10" s="486" t="s">
        <v>21</v>
      </c>
      <c r="C10" s="475">
        <v>87.668954131495013</v>
      </c>
      <c r="D10" s="476">
        <v>1.3615527780480606E-2</v>
      </c>
      <c r="E10" s="475">
        <v>244.1342457749644</v>
      </c>
      <c r="F10" s="476">
        <v>2.5213608252098083E-3</v>
      </c>
    </row>
    <row r="11" spans="2:6" ht="15" customHeight="1" x14ac:dyDescent="0.2">
      <c r="B11" s="486" t="s">
        <v>22</v>
      </c>
      <c r="C11" s="475">
        <v>65.266221017800007</v>
      </c>
      <c r="D11" s="476">
        <v>1.0136245540946885E-2</v>
      </c>
      <c r="E11" s="475">
        <v>219.68697875787751</v>
      </c>
      <c r="F11" s="476">
        <v>2.268875225966411E-3</v>
      </c>
    </row>
    <row r="12" spans="2:6" ht="15" customHeight="1" x14ac:dyDescent="0.2">
      <c r="B12" s="490" t="s">
        <v>23</v>
      </c>
      <c r="C12" s="202">
        <v>18.065047355575</v>
      </c>
      <c r="D12" s="498">
        <v>2.8056129625614675E-3</v>
      </c>
      <c r="E12" s="202">
        <v>318.77057451479209</v>
      </c>
      <c r="F12" s="498">
        <v>3.2921871991366592E-3</v>
      </c>
    </row>
    <row r="13" spans="2:6" ht="15" customHeight="1" x14ac:dyDescent="0.2">
      <c r="B13" s="486" t="s">
        <v>24</v>
      </c>
      <c r="C13" s="475">
        <v>30.519256421091022</v>
      </c>
      <c r="D13" s="476">
        <v>4.7398282294746231E-3</v>
      </c>
      <c r="E13" s="475">
        <v>702.27522717237616</v>
      </c>
      <c r="F13" s="476">
        <v>7.2529326669717445E-3</v>
      </c>
    </row>
    <row r="14" spans="2:6" ht="15" customHeight="1" x14ac:dyDescent="0.2">
      <c r="B14" s="486" t="s">
        <v>25</v>
      </c>
      <c r="C14" s="475">
        <v>111.051857144921</v>
      </c>
      <c r="D14" s="476">
        <v>1.7247036433932317E-2</v>
      </c>
      <c r="E14" s="475">
        <v>1842.8946741562554</v>
      </c>
      <c r="F14" s="476">
        <v>1.9032980898093563E-2</v>
      </c>
    </row>
    <row r="15" spans="2:6" ht="15" customHeight="1" x14ac:dyDescent="0.2">
      <c r="B15" s="486" t="s">
        <v>26</v>
      </c>
      <c r="C15" s="475">
        <v>111.70143630287501</v>
      </c>
      <c r="D15" s="476">
        <v>1.7347920072369228E-2</v>
      </c>
      <c r="E15" s="475">
        <v>977.25467121079305</v>
      </c>
      <c r="F15" s="476">
        <v>1.0092855414129145E-2</v>
      </c>
    </row>
    <row r="16" spans="2:6" ht="15" customHeight="1" x14ac:dyDescent="0.2">
      <c r="B16" s="490" t="s">
        <v>27</v>
      </c>
      <c r="C16" s="202">
        <v>0.56770285725000003</v>
      </c>
      <c r="D16" s="498">
        <v>8.8167745361168251E-5</v>
      </c>
      <c r="E16" s="202">
        <v>54.288151115600002</v>
      </c>
      <c r="F16" s="498">
        <v>5.6067520171715639E-4</v>
      </c>
    </row>
    <row r="17" spans="2:6" ht="15" customHeight="1" x14ac:dyDescent="0.2">
      <c r="B17" s="486" t="s">
        <v>28</v>
      </c>
      <c r="C17" s="475">
        <v>0</v>
      </c>
      <c r="D17" s="476">
        <v>0</v>
      </c>
      <c r="E17" s="475">
        <v>222.36221374663006</v>
      </c>
      <c r="F17" s="476">
        <v>2.2965044210326731E-3</v>
      </c>
    </row>
    <row r="18" spans="2:6" ht="15" customHeight="1" x14ac:dyDescent="0.2">
      <c r="B18" s="486" t="s">
        <v>298</v>
      </c>
      <c r="C18" s="475">
        <v>41.858548287734003</v>
      </c>
      <c r="D18" s="476">
        <v>6.500889998155979E-3</v>
      </c>
      <c r="E18" s="475">
        <v>717.75741437305521</v>
      </c>
      <c r="F18" s="476">
        <v>7.4128290394468261E-3</v>
      </c>
    </row>
    <row r="19" spans="2:6" ht="15" customHeight="1" x14ac:dyDescent="0.2">
      <c r="B19" s="486" t="s">
        <v>43</v>
      </c>
      <c r="C19" s="475">
        <v>1.1904090377300001</v>
      </c>
      <c r="D19" s="476">
        <v>1.8487784511535848E-4</v>
      </c>
      <c r="E19" s="475">
        <v>175.83121041191151</v>
      </c>
      <c r="F19" s="476">
        <v>1.8159432093376548E-3</v>
      </c>
    </row>
    <row r="20" spans="2:6" ht="15" customHeight="1" x14ac:dyDescent="0.2">
      <c r="B20" s="486" t="s">
        <v>668</v>
      </c>
      <c r="C20" s="475">
        <v>0</v>
      </c>
      <c r="D20" s="476">
        <v>0</v>
      </c>
      <c r="E20" s="475">
        <v>0</v>
      </c>
      <c r="F20" s="476">
        <v>0</v>
      </c>
    </row>
    <row r="21" spans="2:6" ht="15" customHeight="1" x14ac:dyDescent="0.2">
      <c r="B21" s="486" t="s">
        <v>669</v>
      </c>
      <c r="C21" s="475">
        <v>0</v>
      </c>
      <c r="D21" s="476">
        <v>0</v>
      </c>
      <c r="E21" s="475">
        <v>0</v>
      </c>
      <c r="F21" s="476">
        <v>0</v>
      </c>
    </row>
    <row r="22" spans="2:6" ht="15" customHeight="1" x14ac:dyDescent="0.2">
      <c r="B22" s="490" t="s">
        <v>29</v>
      </c>
      <c r="C22" s="202">
        <v>0</v>
      </c>
      <c r="D22" s="498">
        <v>0</v>
      </c>
      <c r="E22" s="202">
        <v>0</v>
      </c>
      <c r="F22" s="498">
        <v>0</v>
      </c>
    </row>
    <row r="23" spans="2:6" ht="15" customHeight="1" x14ac:dyDescent="0.2">
      <c r="B23" s="72" t="s">
        <v>30</v>
      </c>
      <c r="C23" s="87">
        <v>6438.8950281588304</v>
      </c>
      <c r="D23" s="477">
        <v>0.99999999999999989</v>
      </c>
      <c r="E23" s="87">
        <v>96826.381743537015</v>
      </c>
      <c r="F23" s="477">
        <v>1.0000000000000002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8"/>
      <c r="B2" s="302"/>
      <c r="C2" s="303"/>
      <c r="D2" s="284"/>
      <c r="E2" s="285"/>
      <c r="F2" s="279"/>
      <c r="H2" s="302"/>
      <c r="I2" s="303"/>
      <c r="J2" s="285"/>
      <c r="K2" s="285"/>
      <c r="L2" s="285"/>
      <c r="M2" s="285"/>
      <c r="N2" s="279"/>
      <c r="P2" s="302"/>
      <c r="Q2" s="303"/>
      <c r="R2" s="284"/>
      <c r="S2" s="285"/>
    </row>
    <row r="3" spans="1:19" x14ac:dyDescent="0.2">
      <c r="A3" s="278"/>
      <c r="B3" s="795" t="s">
        <v>608</v>
      </c>
      <c r="C3" s="796"/>
      <c r="D3" s="796"/>
      <c r="E3" s="796"/>
      <c r="F3" s="796"/>
      <c r="G3" s="796"/>
      <c r="H3" s="796"/>
      <c r="J3" s="797" t="s">
        <v>740</v>
      </c>
      <c r="K3" s="797" t="s">
        <v>741</v>
      </c>
    </row>
    <row r="4" spans="1:19" x14ac:dyDescent="0.2">
      <c r="A4" s="151"/>
      <c r="B4" s="286"/>
      <c r="C4" s="286" t="s">
        <v>607</v>
      </c>
      <c r="D4" s="445" t="s">
        <v>78</v>
      </c>
      <c r="E4" s="445" t="s">
        <v>310</v>
      </c>
      <c r="F4" s="445" t="s">
        <v>82</v>
      </c>
      <c r="G4" s="445" t="s">
        <v>311</v>
      </c>
      <c r="H4" s="445" t="s">
        <v>489</v>
      </c>
      <c r="I4" s="151"/>
      <c r="J4" s="798"/>
      <c r="K4" s="798"/>
    </row>
    <row r="5" spans="1:19" s="23" customFormat="1" x14ac:dyDescent="0.2">
      <c r="A5" s="433"/>
      <c r="B5" s="441"/>
      <c r="C5" s="431" t="s">
        <v>106</v>
      </c>
      <c r="D5" s="432">
        <v>6501.2479999999996</v>
      </c>
      <c r="E5" s="434">
        <v>128190.28200000001</v>
      </c>
      <c r="F5" s="439">
        <v>4.63</v>
      </c>
      <c r="G5" s="446">
        <f>E5*F5/100</f>
        <v>5935.2100565999999</v>
      </c>
      <c r="H5" s="447">
        <f>SUM(D5,E5)</f>
        <v>134691.53</v>
      </c>
      <c r="I5" s="433"/>
      <c r="J5" s="692"/>
      <c r="K5" s="692"/>
    </row>
    <row r="6" spans="1:19" s="24" customFormat="1" x14ac:dyDescent="0.2">
      <c r="A6" s="435"/>
      <c r="B6" s="442"/>
      <c r="C6" s="431" t="s">
        <v>92</v>
      </c>
      <c r="D6" s="432">
        <v>2597.6170000000002</v>
      </c>
      <c r="E6" s="434">
        <v>6826.3419999999996</v>
      </c>
      <c r="F6" s="439">
        <v>10.94</v>
      </c>
      <c r="G6" s="446">
        <f t="shared" ref="G6:G26" si="0">E6*F6/100</f>
        <v>746.80181479999999</v>
      </c>
      <c r="H6" s="447">
        <f>SUM(D6,E6)</f>
        <v>9423.9589999999989</v>
      </c>
      <c r="I6" s="435"/>
      <c r="J6" s="693"/>
      <c r="K6" s="693"/>
    </row>
    <row r="7" spans="1:19" s="24" customFormat="1" x14ac:dyDescent="0.2">
      <c r="A7" s="435"/>
      <c r="B7" s="442"/>
      <c r="C7" s="431" t="s">
        <v>105</v>
      </c>
      <c r="D7" s="432">
        <v>3903.6309999999999</v>
      </c>
      <c r="E7" s="434">
        <v>121344.743</v>
      </c>
      <c r="F7" s="439">
        <v>4.88</v>
      </c>
      <c r="G7" s="446">
        <f>E7*F7/100</f>
        <v>5921.6234583999994</v>
      </c>
      <c r="H7" s="447">
        <f>SUM(D7,E7)</f>
        <v>125248.374</v>
      </c>
      <c r="I7" s="435"/>
      <c r="J7" s="693"/>
      <c r="K7" s="693"/>
    </row>
    <row r="8" spans="1:19" s="24" customFormat="1" x14ac:dyDescent="0.2">
      <c r="A8" s="435"/>
      <c r="B8" s="442"/>
      <c r="C8" s="431" t="s">
        <v>84</v>
      </c>
      <c r="D8" s="432">
        <v>1.369</v>
      </c>
      <c r="E8" s="436">
        <v>195.874</v>
      </c>
      <c r="F8" s="439">
        <v>63.03</v>
      </c>
      <c r="G8" s="446">
        <f t="shared" si="0"/>
        <v>123.45938219999999</v>
      </c>
      <c r="H8" s="447">
        <f>SUM(D8,E8)</f>
        <v>197.24299999999999</v>
      </c>
      <c r="I8" s="435"/>
      <c r="J8" s="694">
        <f>H8/$H$6</f>
        <v>2.0929950989812245E-2</v>
      </c>
      <c r="K8" s="694">
        <f>H8/$H$5</f>
        <v>1.4644053712954334E-3</v>
      </c>
    </row>
    <row r="9" spans="1:19" s="24" customFormat="1" x14ac:dyDescent="0.2">
      <c r="A9" s="435"/>
      <c r="B9" s="442"/>
      <c r="C9" s="431" t="s">
        <v>85</v>
      </c>
      <c r="D9" s="432">
        <v>238.91900000000001</v>
      </c>
      <c r="E9" s="436">
        <v>1514.588</v>
      </c>
      <c r="F9" s="439">
        <v>24.3</v>
      </c>
      <c r="G9" s="446">
        <f t="shared" si="0"/>
        <v>368.04488400000002</v>
      </c>
      <c r="H9" s="447">
        <f t="shared" ref="H9:H15" si="1">SUM(D9,E9)</f>
        <v>1753.5070000000001</v>
      </c>
      <c r="I9" s="435"/>
      <c r="J9" s="694">
        <f t="shared" ref="J9:J15" si="2">H9/$H$6</f>
        <v>0.18606903956182325</v>
      </c>
      <c r="K9" s="694">
        <f t="shared" ref="K9:K26" si="3">H9/$H$5</f>
        <v>1.3018687960556986E-2</v>
      </c>
    </row>
    <row r="10" spans="1:19" s="24" customFormat="1" x14ac:dyDescent="0.2">
      <c r="A10" s="435"/>
      <c r="B10" s="442"/>
      <c r="C10" s="431" t="s">
        <v>86</v>
      </c>
      <c r="D10" s="432">
        <v>1517.1690000000001</v>
      </c>
      <c r="E10" s="436">
        <v>1082.5</v>
      </c>
      <c r="F10" s="439">
        <v>24.45</v>
      </c>
      <c r="G10" s="446">
        <f t="shared" si="0"/>
        <v>264.67124999999999</v>
      </c>
      <c r="H10" s="447">
        <f t="shared" si="1"/>
        <v>2599.6689999999999</v>
      </c>
      <c r="I10" s="435"/>
      <c r="J10" s="694">
        <f t="shared" si="2"/>
        <v>0.27585741831007543</v>
      </c>
      <c r="K10" s="694">
        <f t="shared" si="3"/>
        <v>1.9300909270241418E-2</v>
      </c>
    </row>
    <row r="11" spans="1:19" s="24" customFormat="1" x14ac:dyDescent="0.2">
      <c r="A11" s="435"/>
      <c r="B11" s="442"/>
      <c r="C11" s="431" t="s">
        <v>87</v>
      </c>
      <c r="D11" s="432">
        <v>98.174000000000007</v>
      </c>
      <c r="E11" s="436">
        <v>755.42499999999995</v>
      </c>
      <c r="F11" s="439">
        <v>32.21</v>
      </c>
      <c r="G11" s="446">
        <f t="shared" si="0"/>
        <v>243.32239249999998</v>
      </c>
      <c r="H11" s="447">
        <f t="shared" si="1"/>
        <v>853.59899999999993</v>
      </c>
      <c r="I11" s="435"/>
      <c r="J11" s="694">
        <f t="shared" si="2"/>
        <v>9.057753752960937E-2</v>
      </c>
      <c r="K11" s="694">
        <f t="shared" si="3"/>
        <v>6.3374363629249732E-3</v>
      </c>
    </row>
    <row r="12" spans="1:19" s="24" customFormat="1" x14ac:dyDescent="0.2">
      <c r="A12" s="435"/>
      <c r="B12" s="442"/>
      <c r="C12" s="431" t="s">
        <v>88</v>
      </c>
      <c r="D12" s="432">
        <v>151.732</v>
      </c>
      <c r="E12" s="436">
        <v>1232.0509999999999</v>
      </c>
      <c r="F12" s="439">
        <v>28.06</v>
      </c>
      <c r="G12" s="446">
        <f t="shared" si="0"/>
        <v>345.71351059999995</v>
      </c>
      <c r="H12" s="447">
        <f t="shared" si="1"/>
        <v>1383.7829999999999</v>
      </c>
      <c r="I12" s="435"/>
      <c r="J12" s="694">
        <f t="shared" si="2"/>
        <v>0.14683669570294183</v>
      </c>
      <c r="K12" s="694">
        <f t="shared" si="3"/>
        <v>1.0273719513023572E-2</v>
      </c>
    </row>
    <row r="13" spans="1:19" s="24" customFormat="1" x14ac:dyDescent="0.2">
      <c r="A13" s="435"/>
      <c r="B13" s="442"/>
      <c r="C13" s="431" t="s">
        <v>89</v>
      </c>
      <c r="D13" s="432">
        <v>428.40199999999999</v>
      </c>
      <c r="E13" s="436">
        <v>61.448</v>
      </c>
      <c r="F13" s="439">
        <v>40</v>
      </c>
      <c r="G13" s="446">
        <f t="shared" si="0"/>
        <v>24.5792</v>
      </c>
      <c r="H13" s="447">
        <f t="shared" si="1"/>
        <v>489.84999999999997</v>
      </c>
      <c r="I13" s="435"/>
      <c r="J13" s="694">
        <f t="shared" si="2"/>
        <v>5.1979215953719668E-2</v>
      </c>
      <c r="K13" s="694">
        <f t="shared" si="3"/>
        <v>3.6368285370282747E-3</v>
      </c>
    </row>
    <row r="14" spans="1:19" s="24" customFormat="1" x14ac:dyDescent="0.2">
      <c r="A14" s="435"/>
      <c r="B14" s="442"/>
      <c r="C14" s="431" t="s">
        <v>90</v>
      </c>
      <c r="D14" s="432">
        <v>0</v>
      </c>
      <c r="E14" s="436">
        <v>0</v>
      </c>
      <c r="F14" s="439">
        <v>0</v>
      </c>
      <c r="G14" s="446">
        <f t="shared" si="0"/>
        <v>0</v>
      </c>
      <c r="H14" s="447">
        <f t="shared" si="1"/>
        <v>0</v>
      </c>
      <c r="I14" s="435"/>
      <c r="J14" s="694">
        <f t="shared" si="2"/>
        <v>0</v>
      </c>
      <c r="K14" s="694">
        <f t="shared" si="3"/>
        <v>0</v>
      </c>
    </row>
    <row r="15" spans="1:19" s="24" customFormat="1" x14ac:dyDescent="0.2">
      <c r="A15" s="435"/>
      <c r="B15" s="442"/>
      <c r="C15" s="431" t="s">
        <v>91</v>
      </c>
      <c r="D15" s="432">
        <v>161.851</v>
      </c>
      <c r="E15" s="436">
        <v>1978.8679999999999</v>
      </c>
      <c r="F15" s="439">
        <v>28.64</v>
      </c>
      <c r="G15" s="446">
        <f t="shared" si="0"/>
        <v>566.74779519999993</v>
      </c>
      <c r="H15" s="447">
        <f t="shared" si="1"/>
        <v>2140.7190000000001</v>
      </c>
      <c r="I15" s="435"/>
      <c r="J15" s="695">
        <f t="shared" si="2"/>
        <v>0.22715707910019561</v>
      </c>
      <c r="K15" s="694">
        <f t="shared" si="3"/>
        <v>1.5893493822514305E-2</v>
      </c>
    </row>
    <row r="16" spans="1:19" s="24" customFormat="1" x14ac:dyDescent="0.2">
      <c r="A16" s="435"/>
      <c r="B16" s="442"/>
      <c r="C16" s="431" t="s">
        <v>94</v>
      </c>
      <c r="D16" s="432">
        <v>647.80100000000004</v>
      </c>
      <c r="E16" s="436">
        <v>9747.1540000000005</v>
      </c>
      <c r="F16" s="439">
        <v>10.18</v>
      </c>
      <c r="G16" s="446">
        <f t="shared" si="0"/>
        <v>992.26027720000002</v>
      </c>
      <c r="H16" s="447">
        <f t="shared" ref="H16:H26" si="4">SUM(D16,E16)</f>
        <v>10394.955</v>
      </c>
      <c r="I16" s="435"/>
      <c r="J16" s="694">
        <f>H16/$H$7</f>
        <v>8.2994730135179245E-2</v>
      </c>
      <c r="K16" s="694">
        <f t="shared" si="3"/>
        <v>7.7176010993415839E-2</v>
      </c>
    </row>
    <row r="17" spans="1:11" s="24" customFormat="1" x14ac:dyDescent="0.2">
      <c r="A17" s="435"/>
      <c r="B17" s="442"/>
      <c r="C17" s="431" t="s">
        <v>95</v>
      </c>
      <c r="D17" s="432">
        <v>729.72500000000002</v>
      </c>
      <c r="E17" s="436">
        <v>2793.125</v>
      </c>
      <c r="F17" s="439">
        <v>19.190000000000001</v>
      </c>
      <c r="G17" s="446">
        <f t="shared" si="0"/>
        <v>536.00068750000003</v>
      </c>
      <c r="H17" s="447">
        <f t="shared" si="4"/>
        <v>3522.85</v>
      </c>
      <c r="I17" s="435"/>
      <c r="J17" s="694">
        <f t="shared" ref="J17:J26" si="5">H17/$H$7</f>
        <v>2.8126912050770416E-2</v>
      </c>
      <c r="K17" s="694">
        <f t="shared" si="3"/>
        <v>2.6154948273287858E-2</v>
      </c>
    </row>
    <row r="18" spans="1:11" s="24" customFormat="1" x14ac:dyDescent="0.2">
      <c r="A18" s="435"/>
      <c r="B18" s="442"/>
      <c r="C18" s="431" t="s">
        <v>96</v>
      </c>
      <c r="D18" s="432">
        <v>55.924999999999997</v>
      </c>
      <c r="E18" s="436">
        <v>2981.35</v>
      </c>
      <c r="F18" s="439">
        <v>23.88</v>
      </c>
      <c r="G18" s="446">
        <f t="shared" si="0"/>
        <v>711.94637999999986</v>
      </c>
      <c r="H18" s="447">
        <f t="shared" si="4"/>
        <v>3037.2750000000001</v>
      </c>
      <c r="I18" s="435"/>
      <c r="J18" s="694">
        <f t="shared" si="5"/>
        <v>2.4250015413373752E-2</v>
      </c>
      <c r="K18" s="694">
        <f t="shared" si="3"/>
        <v>2.2549858925798826E-2</v>
      </c>
    </row>
    <row r="19" spans="1:11" s="24" customFormat="1" x14ac:dyDescent="0.2">
      <c r="A19" s="435"/>
      <c r="B19" s="442"/>
      <c r="C19" s="431" t="s">
        <v>97</v>
      </c>
      <c r="D19" s="432">
        <v>111.19199999999999</v>
      </c>
      <c r="E19" s="436">
        <v>9038.51</v>
      </c>
      <c r="F19" s="439">
        <v>15.92</v>
      </c>
      <c r="G19" s="446">
        <f t="shared" si="0"/>
        <v>1438.9307920000001</v>
      </c>
      <c r="H19" s="447">
        <f t="shared" si="4"/>
        <v>9149.7019999999993</v>
      </c>
      <c r="I19" s="435"/>
      <c r="J19" s="694">
        <f t="shared" si="5"/>
        <v>7.3052461343729697E-2</v>
      </c>
      <c r="K19" s="694">
        <f t="shared" si="3"/>
        <v>6.7930789708900027E-2</v>
      </c>
    </row>
    <row r="20" spans="1:11" s="24" customFormat="1" x14ac:dyDescent="0.2">
      <c r="A20" s="435"/>
      <c r="B20" s="442"/>
      <c r="C20" s="431" t="s">
        <v>98</v>
      </c>
      <c r="D20" s="432">
        <v>1231.1199999999999</v>
      </c>
      <c r="E20" s="436">
        <v>21780.566999999999</v>
      </c>
      <c r="F20" s="439">
        <v>11.87</v>
      </c>
      <c r="G20" s="446">
        <f t="shared" si="0"/>
        <v>2585.3533029</v>
      </c>
      <c r="H20" s="447">
        <f t="shared" si="4"/>
        <v>23011.686999999998</v>
      </c>
      <c r="I20" s="435"/>
      <c r="J20" s="694">
        <f t="shared" si="5"/>
        <v>0.18372842908124298</v>
      </c>
      <c r="K20" s="694">
        <f t="shared" si="3"/>
        <v>0.17084732054049723</v>
      </c>
    </row>
    <row r="21" spans="1:11" s="24" customFormat="1" x14ac:dyDescent="0.2">
      <c r="A21" s="435"/>
      <c r="B21" s="442"/>
      <c r="C21" s="431" t="s">
        <v>99</v>
      </c>
      <c r="D21" s="432">
        <v>197.715</v>
      </c>
      <c r="E21" s="436">
        <v>24275.75</v>
      </c>
      <c r="F21" s="439">
        <v>15.3</v>
      </c>
      <c r="G21" s="446">
        <f t="shared" si="0"/>
        <v>3714.1897500000005</v>
      </c>
      <c r="H21" s="447">
        <f t="shared" si="4"/>
        <v>24473.465</v>
      </c>
      <c r="I21" s="435"/>
      <c r="J21" s="694">
        <f t="shared" si="5"/>
        <v>0.1953994628305514</v>
      </c>
      <c r="K21" s="694">
        <f t="shared" si="3"/>
        <v>0.18170010393378114</v>
      </c>
    </row>
    <row r="22" spans="1:11" s="24" customFormat="1" x14ac:dyDescent="0.2">
      <c r="A22" s="435"/>
      <c r="B22" s="442"/>
      <c r="C22" s="431" t="s">
        <v>100</v>
      </c>
      <c r="D22" s="432">
        <v>9.0739999999999998</v>
      </c>
      <c r="E22" s="436">
        <v>10952.594999999999</v>
      </c>
      <c r="F22" s="439">
        <v>14.83</v>
      </c>
      <c r="G22" s="446">
        <f t="shared" si="0"/>
        <v>1624.2698384999999</v>
      </c>
      <c r="H22" s="447">
        <f t="shared" si="4"/>
        <v>10961.669</v>
      </c>
      <c r="I22" s="435"/>
      <c r="J22" s="694">
        <f t="shared" si="5"/>
        <v>8.7519451549925908E-2</v>
      </c>
      <c r="K22" s="694">
        <f t="shared" si="3"/>
        <v>8.1383506446173717E-2</v>
      </c>
    </row>
    <row r="23" spans="1:11" s="24" customFormat="1" x14ac:dyDescent="0.2">
      <c r="A23" s="435"/>
      <c r="B23" s="442"/>
      <c r="C23" s="431" t="s">
        <v>101</v>
      </c>
      <c r="D23" s="432">
        <v>0</v>
      </c>
      <c r="E23" s="436">
        <v>8711.4030000000002</v>
      </c>
      <c r="F23" s="439">
        <v>19.41</v>
      </c>
      <c r="G23" s="446">
        <f t="shared" si="0"/>
        <v>1690.8833222999999</v>
      </c>
      <c r="H23" s="447">
        <f t="shared" si="4"/>
        <v>8711.4030000000002</v>
      </c>
      <c r="I23" s="435"/>
      <c r="J23" s="694">
        <f t="shared" si="5"/>
        <v>6.9553022700318656E-2</v>
      </c>
      <c r="K23" s="694">
        <f t="shared" si="3"/>
        <v>6.4676694963669956E-2</v>
      </c>
    </row>
    <row r="24" spans="1:11" s="24" customFormat="1" x14ac:dyDescent="0.2">
      <c r="A24" s="435"/>
      <c r="B24" s="442"/>
      <c r="C24" s="431" t="s">
        <v>102</v>
      </c>
      <c r="D24" s="432">
        <v>70.730999999999995</v>
      </c>
      <c r="E24" s="436">
        <v>2375.6419999999998</v>
      </c>
      <c r="F24" s="439">
        <v>37.64</v>
      </c>
      <c r="G24" s="446">
        <f t="shared" si="0"/>
        <v>894.19164879999994</v>
      </c>
      <c r="H24" s="447">
        <f t="shared" si="4"/>
        <v>2446.3729999999996</v>
      </c>
      <c r="I24" s="435"/>
      <c r="J24" s="694">
        <f t="shared" si="5"/>
        <v>1.9532173727061716E-2</v>
      </c>
      <c r="K24" s="694">
        <f t="shared" si="3"/>
        <v>1.816278276740935E-2</v>
      </c>
    </row>
    <row r="25" spans="1:11" s="24" customFormat="1" x14ac:dyDescent="0.2">
      <c r="A25" s="435"/>
      <c r="B25" s="442"/>
      <c r="C25" s="431" t="s">
        <v>103</v>
      </c>
      <c r="D25" s="432">
        <v>0</v>
      </c>
      <c r="E25" s="436">
        <v>3885.3539999999998</v>
      </c>
      <c r="F25" s="439">
        <v>20.36</v>
      </c>
      <c r="G25" s="446">
        <f t="shared" si="0"/>
        <v>791.0580743999999</v>
      </c>
      <c r="H25" s="447">
        <f t="shared" si="4"/>
        <v>3885.3539999999998</v>
      </c>
      <c r="I25" s="435"/>
      <c r="J25" s="694">
        <f t="shared" si="5"/>
        <v>3.102119313740552E-2</v>
      </c>
      <c r="K25" s="694">
        <f t="shared" si="3"/>
        <v>2.8846312756266115E-2</v>
      </c>
    </row>
    <row r="26" spans="1:11" s="24" customFormat="1" ht="13.5" thickBot="1" x14ac:dyDescent="0.25">
      <c r="A26" s="435"/>
      <c r="B26" s="297"/>
      <c r="C26" s="437" t="s">
        <v>104</v>
      </c>
      <c r="D26" s="440">
        <v>850.34900000000005</v>
      </c>
      <c r="E26" s="440">
        <v>24598.366000000002</v>
      </c>
      <c r="F26" s="438">
        <v>11.03</v>
      </c>
      <c r="G26" s="336">
        <f t="shared" si="0"/>
        <v>2713.1997697999996</v>
      </c>
      <c r="H26" s="344">
        <f t="shared" si="4"/>
        <v>25448.715</v>
      </c>
      <c r="I26" s="435"/>
      <c r="J26" s="696">
        <f t="shared" si="5"/>
        <v>0.20318599106124924</v>
      </c>
      <c r="K26" s="696">
        <f t="shared" si="3"/>
        <v>0.18894072255322961</v>
      </c>
    </row>
    <row r="27" spans="1:11" s="24" customFormat="1" x14ac:dyDescent="0.2">
      <c r="A27" s="435"/>
      <c r="B27" s="435"/>
      <c r="C27" s="433"/>
      <c r="D27" s="433"/>
      <c r="E27" s="433"/>
      <c r="F27" s="433"/>
      <c r="G27" s="433"/>
      <c r="H27" s="435"/>
      <c r="I27" s="435"/>
      <c r="J27" s="435"/>
    </row>
    <row r="28" spans="1:11" s="24" customFormat="1" x14ac:dyDescent="0.2">
      <c r="A28" s="435"/>
      <c r="B28" s="435"/>
      <c r="C28" s="435"/>
      <c r="D28" s="435"/>
      <c r="E28" s="435"/>
      <c r="F28" s="435"/>
      <c r="G28" s="435"/>
      <c r="H28" s="435"/>
      <c r="I28" s="435"/>
      <c r="J28" s="435"/>
    </row>
    <row r="29" spans="1:11" s="24" customFormat="1" x14ac:dyDescent="0.2">
      <c r="B29" s="795" t="s">
        <v>608</v>
      </c>
      <c r="C29" s="796"/>
      <c r="D29" s="796"/>
      <c r="E29" s="796"/>
      <c r="F29" s="796"/>
      <c r="G29" s="796"/>
      <c r="H29" s="796"/>
    </row>
    <row r="30" spans="1:11" s="24" customFormat="1" x14ac:dyDescent="0.2">
      <c r="B30" s="286"/>
      <c r="C30" s="286" t="s">
        <v>683</v>
      </c>
      <c r="D30" s="445" t="s">
        <v>78</v>
      </c>
      <c r="E30" s="445" t="s">
        <v>310</v>
      </c>
      <c r="F30" s="445" t="s">
        <v>82</v>
      </c>
      <c r="G30" s="445" t="s">
        <v>311</v>
      </c>
      <c r="H30" s="445" t="s">
        <v>489</v>
      </c>
    </row>
    <row r="31" spans="1:11" s="23" customFormat="1" x14ac:dyDescent="0.2">
      <c r="B31" s="441" t="s">
        <v>92</v>
      </c>
      <c r="C31" s="431" t="s">
        <v>119</v>
      </c>
      <c r="D31" s="432">
        <v>23.053999999999998</v>
      </c>
      <c r="E31" s="434">
        <v>0</v>
      </c>
      <c r="F31" s="439">
        <v>0</v>
      </c>
      <c r="G31" s="446">
        <f>E31*F31/100</f>
        <v>0</v>
      </c>
      <c r="H31" s="447">
        <f>SUM(D31,E31)</f>
        <v>23.053999999999998</v>
      </c>
    </row>
    <row r="32" spans="1:11" s="23" customFormat="1" x14ac:dyDescent="0.2">
      <c r="B32" s="441"/>
      <c r="C32" s="431" t="s">
        <v>120</v>
      </c>
      <c r="D32" s="432">
        <v>908.79499999999996</v>
      </c>
      <c r="E32" s="434">
        <v>235.99100000000001</v>
      </c>
      <c r="F32" s="439">
        <v>44.92</v>
      </c>
      <c r="G32" s="446">
        <f t="shared" ref="G32:G37" si="6">E32*F32/100</f>
        <v>106.00715719999999</v>
      </c>
      <c r="H32" s="447">
        <f t="shared" ref="H32:H37" si="7">SUM(D32,E32)</f>
        <v>1144.7860000000001</v>
      </c>
    </row>
    <row r="33" spans="2:8" s="23" customFormat="1" x14ac:dyDescent="0.2">
      <c r="B33" s="441"/>
      <c r="C33" s="431" t="s">
        <v>121</v>
      </c>
      <c r="D33" s="432">
        <v>1128.0820000000001</v>
      </c>
      <c r="E33" s="434">
        <v>3373.7890000000002</v>
      </c>
      <c r="F33" s="439">
        <v>19.763942788937396</v>
      </c>
      <c r="G33" s="446">
        <f t="shared" si="6"/>
        <v>666.7937277794631</v>
      </c>
      <c r="H33" s="447">
        <f t="shared" si="7"/>
        <v>4501.8710000000001</v>
      </c>
    </row>
    <row r="34" spans="2:8" s="23" customFormat="1" x14ac:dyDescent="0.2">
      <c r="B34" s="441"/>
      <c r="C34" s="431" t="s">
        <v>122</v>
      </c>
      <c r="D34" s="432">
        <v>451.00200000000001</v>
      </c>
      <c r="E34" s="434">
        <v>2310.8110000000001</v>
      </c>
      <c r="F34" s="439">
        <v>16.797019686625436</v>
      </c>
      <c r="G34" s="446">
        <f t="shared" si="6"/>
        <v>388.14737859070613</v>
      </c>
      <c r="H34" s="447">
        <f t="shared" si="7"/>
        <v>2761.8130000000001</v>
      </c>
    </row>
    <row r="35" spans="2:8" s="23" customFormat="1" x14ac:dyDescent="0.2">
      <c r="B35" s="441"/>
      <c r="C35" s="431" t="s">
        <v>123</v>
      </c>
      <c r="D35" s="432">
        <v>75.908000000000001</v>
      </c>
      <c r="E35" s="434">
        <v>778.61599999999999</v>
      </c>
      <c r="F35" s="439">
        <v>44.71</v>
      </c>
      <c r="G35" s="446">
        <f t="shared" si="6"/>
        <v>348.11921360000002</v>
      </c>
      <c r="H35" s="447">
        <f t="shared" si="7"/>
        <v>854.524</v>
      </c>
    </row>
    <row r="36" spans="2:8" s="23" customFormat="1" x14ac:dyDescent="0.2">
      <c r="B36" s="441"/>
      <c r="C36" s="431" t="s">
        <v>124</v>
      </c>
      <c r="D36" s="432">
        <v>8.766</v>
      </c>
      <c r="E36" s="434">
        <v>56.673000000000002</v>
      </c>
      <c r="F36" s="439">
        <v>69.39</v>
      </c>
      <c r="G36" s="446">
        <f t="shared" si="6"/>
        <v>39.325394700000004</v>
      </c>
      <c r="H36" s="447">
        <f t="shared" si="7"/>
        <v>65.439000000000007</v>
      </c>
    </row>
    <row r="37" spans="2:8" s="23" customFormat="1" x14ac:dyDescent="0.2">
      <c r="B37" s="441"/>
      <c r="C37" s="431" t="s">
        <v>125</v>
      </c>
      <c r="D37" s="432">
        <v>2.0099999999999998</v>
      </c>
      <c r="E37" s="434">
        <v>70.462000000000003</v>
      </c>
      <c r="F37" s="439">
        <v>68.586867196646679</v>
      </c>
      <c r="G37" s="446">
        <f t="shared" si="6"/>
        <v>48.327678364101182</v>
      </c>
      <c r="H37" s="447">
        <f t="shared" si="7"/>
        <v>72.472000000000008</v>
      </c>
    </row>
    <row r="38" spans="2:8" s="23" customFormat="1" x14ac:dyDescent="0.2">
      <c r="B38" s="441"/>
      <c r="C38" s="431"/>
      <c r="D38" s="432"/>
      <c r="E38" s="434"/>
      <c r="F38" s="439"/>
      <c r="G38" s="448"/>
      <c r="H38" s="449"/>
    </row>
    <row r="39" spans="2:8" s="23" customFormat="1" x14ac:dyDescent="0.2">
      <c r="B39" s="441" t="s">
        <v>105</v>
      </c>
      <c r="C39" s="431" t="s">
        <v>119</v>
      </c>
      <c r="D39" s="432">
        <v>0</v>
      </c>
      <c r="E39" s="434">
        <v>552.25900000000001</v>
      </c>
      <c r="F39" s="439">
        <v>31.17</v>
      </c>
      <c r="G39" s="446">
        <f>E39*F39/100</f>
        <v>172.13913030000001</v>
      </c>
      <c r="H39" s="447">
        <f>SUM(D39,E39)</f>
        <v>552.25900000000001</v>
      </c>
    </row>
    <row r="40" spans="2:8" s="23" customFormat="1" x14ac:dyDescent="0.2">
      <c r="B40" s="441"/>
      <c r="C40" s="431" t="s">
        <v>120</v>
      </c>
      <c r="D40" s="432">
        <v>991.19299999999998</v>
      </c>
      <c r="E40" s="434">
        <v>17585.826000000001</v>
      </c>
      <c r="F40" s="439">
        <v>12.47</v>
      </c>
      <c r="G40" s="446">
        <f t="shared" ref="G40:G45" si="8">E40*F40/100</f>
        <v>2192.9525022000003</v>
      </c>
      <c r="H40" s="447">
        <f t="shared" ref="H40:H45" si="9">SUM(D40,E40)</f>
        <v>18577.019</v>
      </c>
    </row>
    <row r="41" spans="2:8" s="23" customFormat="1" x14ac:dyDescent="0.2">
      <c r="B41" s="441"/>
      <c r="C41" s="431" t="s">
        <v>121</v>
      </c>
      <c r="D41" s="432">
        <v>923.14300000000003</v>
      </c>
      <c r="E41" s="434">
        <v>75001.808000000005</v>
      </c>
      <c r="F41" s="439">
        <v>7.4181054789607899</v>
      </c>
      <c r="G41" s="446">
        <f t="shared" si="8"/>
        <v>5563.7132285676525</v>
      </c>
      <c r="H41" s="447">
        <f t="shared" si="9"/>
        <v>75924.951000000001</v>
      </c>
    </row>
    <row r="42" spans="2:8" s="23" customFormat="1" x14ac:dyDescent="0.2">
      <c r="B42" s="441"/>
      <c r="C42" s="431" t="s">
        <v>122</v>
      </c>
      <c r="D42" s="432">
        <v>1306.7249999999999</v>
      </c>
      <c r="E42" s="434">
        <v>16503.231</v>
      </c>
      <c r="F42" s="439">
        <v>10.000350497138882</v>
      </c>
      <c r="G42" s="446">
        <f t="shared" si="8"/>
        <v>1650.3809433524782</v>
      </c>
      <c r="H42" s="447">
        <f t="shared" si="9"/>
        <v>17809.955999999998</v>
      </c>
    </row>
    <row r="43" spans="2:8" s="23" customFormat="1" x14ac:dyDescent="0.2">
      <c r="B43" s="441"/>
      <c r="C43" s="431" t="s">
        <v>123</v>
      </c>
      <c r="D43" s="432">
        <v>410.75900000000001</v>
      </c>
      <c r="E43" s="434">
        <v>6877.5619999999999</v>
      </c>
      <c r="F43" s="439">
        <v>19.739999999999998</v>
      </c>
      <c r="G43" s="446">
        <f t="shared" si="8"/>
        <v>1357.6307387999998</v>
      </c>
      <c r="H43" s="447">
        <f t="shared" si="9"/>
        <v>7288.3209999999999</v>
      </c>
    </row>
    <row r="44" spans="2:8" s="23" customFormat="1" x14ac:dyDescent="0.2">
      <c r="B44" s="441"/>
      <c r="C44" s="431" t="s">
        <v>124</v>
      </c>
      <c r="D44" s="432">
        <v>110.551</v>
      </c>
      <c r="E44" s="434">
        <v>3541.1819999999998</v>
      </c>
      <c r="F44" s="439">
        <v>24.43</v>
      </c>
      <c r="G44" s="446">
        <f t="shared" si="8"/>
        <v>865.11076259999982</v>
      </c>
      <c r="H44" s="447">
        <f t="shared" si="9"/>
        <v>3651.7329999999997</v>
      </c>
    </row>
    <row r="45" spans="2:8" s="23" customFormat="1" x14ac:dyDescent="0.2">
      <c r="B45" s="441"/>
      <c r="C45" s="431" t="s">
        <v>125</v>
      </c>
      <c r="D45" s="432">
        <v>161.25899999999999</v>
      </c>
      <c r="E45" s="434">
        <v>1282.875</v>
      </c>
      <c r="F45" s="439">
        <v>20.976695299554923</v>
      </c>
      <c r="G45" s="446">
        <f t="shared" si="8"/>
        <v>269.10477982416518</v>
      </c>
      <c r="H45" s="447">
        <f t="shared" si="9"/>
        <v>1444.134</v>
      </c>
    </row>
    <row r="46" spans="2:8" s="23" customFormat="1" x14ac:dyDescent="0.2">
      <c r="B46" s="441"/>
      <c r="C46" s="431"/>
      <c r="D46" s="432"/>
      <c r="E46" s="434"/>
      <c r="F46" s="439"/>
      <c r="G46" s="448"/>
      <c r="H46" s="449"/>
    </row>
    <row r="47" spans="2:8" s="23" customFormat="1" x14ac:dyDescent="0.2">
      <c r="B47" s="441" t="s">
        <v>106</v>
      </c>
      <c r="C47" s="431" t="s">
        <v>119</v>
      </c>
      <c r="D47" s="432">
        <v>23.053999999999998</v>
      </c>
      <c r="E47" s="434">
        <v>552.25900000000001</v>
      </c>
      <c r="F47" s="439">
        <v>31.17</v>
      </c>
      <c r="G47" s="446">
        <f>E47*F47/100</f>
        <v>172.13913030000001</v>
      </c>
      <c r="H47" s="447">
        <f>SUM(D47,E47)</f>
        <v>575.31299999999999</v>
      </c>
    </row>
    <row r="48" spans="2:8" s="23" customFormat="1" x14ac:dyDescent="0.2">
      <c r="B48" s="441"/>
      <c r="C48" s="431" t="s">
        <v>120</v>
      </c>
      <c r="D48" s="432">
        <v>1899.9880000000001</v>
      </c>
      <c r="E48" s="434">
        <v>17821.832999999999</v>
      </c>
      <c r="F48" s="439">
        <v>12.33</v>
      </c>
      <c r="G48" s="446">
        <f t="shared" ref="G48:G53" si="10">E48*F48/100</f>
        <v>2197.4320088999998</v>
      </c>
      <c r="H48" s="447">
        <f t="shared" ref="H48:H53" si="11">SUM(D48,E48)</f>
        <v>19721.821</v>
      </c>
    </row>
    <row r="49" spans="2:8" s="23" customFormat="1" x14ac:dyDescent="0.2">
      <c r="B49" s="441"/>
      <c r="C49" s="431" t="s">
        <v>121</v>
      </c>
      <c r="D49" s="432">
        <v>2051.2249999999999</v>
      </c>
      <c r="E49" s="434">
        <v>78384.486999999994</v>
      </c>
      <c r="F49" s="439">
        <v>7.1487523794043275</v>
      </c>
      <c r="G49" s="446">
        <f t="shared" si="10"/>
        <v>5603.5128794963748</v>
      </c>
      <c r="H49" s="447">
        <f t="shared" si="11"/>
        <v>80435.712</v>
      </c>
    </row>
    <row r="50" spans="2:8" s="23" customFormat="1" x14ac:dyDescent="0.2">
      <c r="B50" s="441"/>
      <c r="C50" s="431" t="s">
        <v>122</v>
      </c>
      <c r="D50" s="432">
        <v>1757.7280000000001</v>
      </c>
      <c r="E50" s="434">
        <v>18821.996999999999</v>
      </c>
      <c r="F50" s="439">
        <v>9.1458677987812607</v>
      </c>
      <c r="G50" s="446">
        <f t="shared" si="10"/>
        <v>1721.4349627105748</v>
      </c>
      <c r="H50" s="447">
        <f t="shared" si="11"/>
        <v>20579.724999999999</v>
      </c>
    </row>
    <row r="51" spans="2:8" s="23" customFormat="1" x14ac:dyDescent="0.2">
      <c r="B51" s="441"/>
      <c r="C51" s="431" t="s">
        <v>123</v>
      </c>
      <c r="D51" s="432">
        <v>486.66699999999997</v>
      </c>
      <c r="E51" s="434">
        <v>7657.54</v>
      </c>
      <c r="F51" s="439">
        <v>18.32</v>
      </c>
      <c r="G51" s="446">
        <f t="shared" si="10"/>
        <v>1402.861328</v>
      </c>
      <c r="H51" s="447">
        <f t="shared" si="11"/>
        <v>8144.2070000000003</v>
      </c>
    </row>
    <row r="52" spans="2:8" s="23" customFormat="1" x14ac:dyDescent="0.2">
      <c r="B52" s="441"/>
      <c r="C52" s="431" t="s">
        <v>124</v>
      </c>
      <c r="D52" s="432">
        <v>119.31699999999999</v>
      </c>
      <c r="E52" s="434">
        <v>3598.1759999999999</v>
      </c>
      <c r="F52" s="439">
        <v>24.07</v>
      </c>
      <c r="G52" s="446">
        <f t="shared" si="10"/>
        <v>866.08096319999993</v>
      </c>
      <c r="H52" s="447">
        <f t="shared" si="11"/>
        <v>3717.4929999999999</v>
      </c>
    </row>
    <row r="53" spans="2:8" s="23" customFormat="1" ht="13.5" thickBot="1" x14ac:dyDescent="0.25">
      <c r="B53" s="297"/>
      <c r="C53" s="437" t="s">
        <v>125</v>
      </c>
      <c r="D53" s="440">
        <v>163.26900000000001</v>
      </c>
      <c r="E53" s="440">
        <v>1353.99</v>
      </c>
      <c r="F53" s="438">
        <v>20.420544151971541</v>
      </c>
      <c r="G53" s="336">
        <f t="shared" si="10"/>
        <v>276.49212576327949</v>
      </c>
      <c r="H53" s="344">
        <f t="shared" si="11"/>
        <v>1517.259</v>
      </c>
    </row>
    <row r="54" spans="2:8" s="23" customFormat="1" x14ac:dyDescent="0.2">
      <c r="C54" s="24"/>
      <c r="D54" s="276"/>
      <c r="E54" s="276"/>
      <c r="F54" s="24"/>
      <c r="G54" s="24"/>
    </row>
    <row r="55" spans="2:8" s="23" customFormat="1" x14ac:dyDescent="0.2"/>
    <row r="56" spans="2:8" s="23" customFormat="1" x14ac:dyDescent="0.2">
      <c r="B56" s="795" t="s">
        <v>608</v>
      </c>
      <c r="C56" s="796"/>
      <c r="D56" s="796"/>
      <c r="E56" s="796"/>
      <c r="F56" s="796"/>
      <c r="G56" s="796"/>
      <c r="H56" s="796"/>
    </row>
    <row r="57" spans="2:8" s="23" customFormat="1" ht="25.5" x14ac:dyDescent="0.2">
      <c r="B57" s="286"/>
      <c r="C57" s="533" t="s">
        <v>684</v>
      </c>
      <c r="D57" s="445" t="s">
        <v>78</v>
      </c>
      <c r="E57" s="445" t="s">
        <v>310</v>
      </c>
      <c r="F57" s="445" t="s">
        <v>82</v>
      </c>
      <c r="G57" s="445" t="s">
        <v>311</v>
      </c>
      <c r="H57" s="445" t="s">
        <v>489</v>
      </c>
    </row>
    <row r="58" spans="2:8" s="23" customFormat="1" x14ac:dyDescent="0.2">
      <c r="B58" s="441" t="s">
        <v>92</v>
      </c>
      <c r="C58" s="431" t="s">
        <v>127</v>
      </c>
      <c r="D58" s="432">
        <v>0.49199999999999999</v>
      </c>
      <c r="E58" s="434">
        <v>0</v>
      </c>
      <c r="F58" s="439">
        <v>0</v>
      </c>
      <c r="G58" s="446">
        <f>E58*F58/100</f>
        <v>0</v>
      </c>
      <c r="H58" s="447">
        <f t="shared" ref="H58:H86" si="12">SUM(D58,E58)</f>
        <v>0.49199999999999999</v>
      </c>
    </row>
    <row r="59" spans="2:8" s="23" customFormat="1" x14ac:dyDescent="0.2">
      <c r="B59" s="441"/>
      <c r="C59" s="431" t="s">
        <v>128</v>
      </c>
      <c r="D59" s="432">
        <v>214.29599999999999</v>
      </c>
      <c r="E59" s="434">
        <v>774.61900000000003</v>
      </c>
      <c r="F59" s="439">
        <v>57.61</v>
      </c>
      <c r="G59" s="446">
        <f t="shared" ref="G59:G66" si="13">E59*F59/100</f>
        <v>446.2580059</v>
      </c>
      <c r="H59" s="447">
        <f t="shared" si="12"/>
        <v>988.91499999999996</v>
      </c>
    </row>
    <row r="60" spans="2:8" s="23" customFormat="1" x14ac:dyDescent="0.2">
      <c r="B60" s="441"/>
      <c r="C60" s="431" t="s">
        <v>129</v>
      </c>
      <c r="D60" s="432">
        <v>1682.4069999999999</v>
      </c>
      <c r="E60" s="434">
        <v>452.16899999999998</v>
      </c>
      <c r="F60" s="439">
        <v>38.9</v>
      </c>
      <c r="G60" s="446">
        <f t="shared" si="13"/>
        <v>175.89374099999998</v>
      </c>
      <c r="H60" s="447">
        <f t="shared" si="12"/>
        <v>2134.576</v>
      </c>
    </row>
    <row r="61" spans="2:8" s="23" customFormat="1" x14ac:dyDescent="0.2">
      <c r="B61" s="441"/>
      <c r="C61" s="431" t="s">
        <v>130</v>
      </c>
      <c r="D61" s="432">
        <v>121.19499999999999</v>
      </c>
      <c r="E61" s="434">
        <v>2087.9630000000002</v>
      </c>
      <c r="F61" s="439">
        <v>21.24</v>
      </c>
      <c r="G61" s="446">
        <f t="shared" si="13"/>
        <v>443.48334119999998</v>
      </c>
      <c r="H61" s="447">
        <f t="shared" si="12"/>
        <v>2209.1580000000004</v>
      </c>
    </row>
    <row r="62" spans="2:8" s="23" customFormat="1" x14ac:dyDescent="0.2">
      <c r="B62" s="441"/>
      <c r="C62" s="431" t="s">
        <v>131</v>
      </c>
      <c r="D62" s="432">
        <v>279.11599999999999</v>
      </c>
      <c r="E62" s="434">
        <v>2232.3119999999999</v>
      </c>
      <c r="F62" s="439">
        <v>22.49</v>
      </c>
      <c r="G62" s="446">
        <f t="shared" si="13"/>
        <v>502.04696879999995</v>
      </c>
      <c r="H62" s="447">
        <f t="shared" si="12"/>
        <v>2511.4279999999999</v>
      </c>
    </row>
    <row r="63" spans="2:8" s="23" customFormat="1" x14ac:dyDescent="0.2">
      <c r="B63" s="441"/>
      <c r="C63" s="431" t="s">
        <v>132</v>
      </c>
      <c r="D63" s="432">
        <v>196.893</v>
      </c>
      <c r="E63" s="434">
        <v>959.45899999999995</v>
      </c>
      <c r="F63" s="439">
        <v>18.600000000000001</v>
      </c>
      <c r="G63" s="446">
        <f t="shared" si="13"/>
        <v>178.459374</v>
      </c>
      <c r="H63" s="447">
        <f t="shared" si="12"/>
        <v>1156.3519999999999</v>
      </c>
    </row>
    <row r="64" spans="2:8" s="23" customFormat="1" x14ac:dyDescent="0.2">
      <c r="B64" s="441"/>
      <c r="C64" s="431" t="s">
        <v>133</v>
      </c>
      <c r="D64" s="432">
        <v>100.68</v>
      </c>
      <c r="E64" s="434">
        <v>302.80399999999997</v>
      </c>
      <c r="F64" s="439">
        <v>32.26</v>
      </c>
      <c r="G64" s="446">
        <f t="shared" si="13"/>
        <v>97.684570399999998</v>
      </c>
      <c r="H64" s="447">
        <f t="shared" si="12"/>
        <v>403.48399999999998</v>
      </c>
    </row>
    <row r="65" spans="2:8" s="23" customFormat="1" x14ac:dyDescent="0.2">
      <c r="B65" s="441"/>
      <c r="C65" s="431" t="s">
        <v>134</v>
      </c>
      <c r="D65" s="432">
        <v>2.5390000000000001</v>
      </c>
      <c r="E65" s="434">
        <v>14.58</v>
      </c>
      <c r="F65" s="439">
        <v>58.18</v>
      </c>
      <c r="G65" s="446">
        <f t="shared" si="13"/>
        <v>8.4826440000000005</v>
      </c>
      <c r="H65" s="447">
        <f t="shared" si="12"/>
        <v>17.119</v>
      </c>
    </row>
    <row r="66" spans="2:8" s="23" customFormat="1" x14ac:dyDescent="0.2">
      <c r="B66" s="441"/>
      <c r="C66" s="431" t="s">
        <v>135</v>
      </c>
      <c r="D66" s="432">
        <v>0</v>
      </c>
      <c r="E66" s="434">
        <v>2.4369999999999998</v>
      </c>
      <c r="F66" s="439">
        <v>103.34</v>
      </c>
      <c r="G66" s="446">
        <f t="shared" si="13"/>
        <v>2.5183958</v>
      </c>
      <c r="H66" s="447">
        <f t="shared" si="12"/>
        <v>2.4369999999999998</v>
      </c>
    </row>
    <row r="67" spans="2:8" s="23" customFormat="1" x14ac:dyDescent="0.2">
      <c r="B67" s="441"/>
      <c r="C67" s="431"/>
      <c r="D67" s="432"/>
      <c r="E67" s="434"/>
      <c r="F67" s="439"/>
      <c r="G67" s="434"/>
      <c r="H67" s="443"/>
    </row>
    <row r="68" spans="2:8" s="23" customFormat="1" x14ac:dyDescent="0.2">
      <c r="B68" s="441" t="s">
        <v>105</v>
      </c>
      <c r="C68" s="431" t="s">
        <v>127</v>
      </c>
      <c r="D68" s="432">
        <v>272.99200000000002</v>
      </c>
      <c r="E68" s="434">
        <v>9259.884</v>
      </c>
      <c r="F68" s="439">
        <v>20</v>
      </c>
      <c r="G68" s="446">
        <f t="shared" ref="G68:G76" si="14">E68*F68/100</f>
        <v>1851.9767999999999</v>
      </c>
      <c r="H68" s="447">
        <f t="shared" si="12"/>
        <v>9532.8760000000002</v>
      </c>
    </row>
    <row r="69" spans="2:8" s="23" customFormat="1" x14ac:dyDescent="0.2">
      <c r="B69" s="441"/>
      <c r="C69" s="431" t="s">
        <v>128</v>
      </c>
      <c r="D69" s="432">
        <v>1622.65</v>
      </c>
      <c r="E69" s="434">
        <v>47757.192000000003</v>
      </c>
      <c r="F69" s="439">
        <v>8.6199999999999992</v>
      </c>
      <c r="G69" s="446">
        <f t="shared" si="14"/>
        <v>4116.6699503999998</v>
      </c>
      <c r="H69" s="447">
        <f t="shared" si="12"/>
        <v>49379.842000000004</v>
      </c>
    </row>
    <row r="70" spans="2:8" s="23" customFormat="1" x14ac:dyDescent="0.2">
      <c r="B70" s="441"/>
      <c r="C70" s="431" t="s">
        <v>129</v>
      </c>
      <c r="D70" s="432">
        <v>961.93499999999995</v>
      </c>
      <c r="E70" s="434">
        <v>36633.650999999998</v>
      </c>
      <c r="F70" s="439">
        <v>9.33</v>
      </c>
      <c r="G70" s="446">
        <f t="shared" si="14"/>
        <v>3417.9196382999999</v>
      </c>
      <c r="H70" s="447">
        <f t="shared" si="12"/>
        <v>37595.585999999996</v>
      </c>
    </row>
    <row r="71" spans="2:8" s="23" customFormat="1" x14ac:dyDescent="0.2">
      <c r="B71" s="441"/>
      <c r="C71" s="431" t="s">
        <v>130</v>
      </c>
      <c r="D71" s="432">
        <v>490.88600000000002</v>
      </c>
      <c r="E71" s="434">
        <v>12736.09</v>
      </c>
      <c r="F71" s="439">
        <v>14.65</v>
      </c>
      <c r="G71" s="446">
        <f t="shared" si="14"/>
        <v>1865.8371850000001</v>
      </c>
      <c r="H71" s="447">
        <f t="shared" si="12"/>
        <v>13226.976000000001</v>
      </c>
    </row>
    <row r="72" spans="2:8" s="23" customFormat="1" x14ac:dyDescent="0.2">
      <c r="B72" s="441"/>
      <c r="C72" s="431" t="s">
        <v>131</v>
      </c>
      <c r="D72" s="432">
        <v>460.916</v>
      </c>
      <c r="E72" s="434">
        <v>9574.8089999999993</v>
      </c>
      <c r="F72" s="439">
        <v>10.76</v>
      </c>
      <c r="G72" s="446">
        <f t="shared" si="14"/>
        <v>1030.2494483999999</v>
      </c>
      <c r="H72" s="447">
        <f t="shared" si="12"/>
        <v>10035.724999999999</v>
      </c>
    </row>
    <row r="73" spans="2:8" s="23" customFormat="1" x14ac:dyDescent="0.2">
      <c r="B73" s="441"/>
      <c r="C73" s="431" t="s">
        <v>132</v>
      </c>
      <c r="D73" s="432">
        <v>84.980999999999995</v>
      </c>
      <c r="E73" s="434">
        <v>3020.7130000000002</v>
      </c>
      <c r="F73" s="439">
        <v>12.9</v>
      </c>
      <c r="G73" s="446">
        <f t="shared" si="14"/>
        <v>389.67197700000003</v>
      </c>
      <c r="H73" s="447">
        <f t="shared" si="12"/>
        <v>3105.6940000000004</v>
      </c>
    </row>
    <row r="74" spans="2:8" s="23" customFormat="1" x14ac:dyDescent="0.2">
      <c r="B74" s="441"/>
      <c r="C74" s="431" t="s">
        <v>133</v>
      </c>
      <c r="D74" s="432">
        <v>9.0690000000000008</v>
      </c>
      <c r="E74" s="434">
        <v>1710.61</v>
      </c>
      <c r="F74" s="439">
        <v>12.82</v>
      </c>
      <c r="G74" s="446">
        <f t="shared" si="14"/>
        <v>219.30020199999998</v>
      </c>
      <c r="H74" s="447">
        <f t="shared" si="12"/>
        <v>1719.6789999999999</v>
      </c>
    </row>
    <row r="75" spans="2:8" s="23" customFormat="1" x14ac:dyDescent="0.2">
      <c r="B75" s="441"/>
      <c r="C75" s="431" t="s">
        <v>134</v>
      </c>
      <c r="D75" s="432">
        <v>0.20200000000000001</v>
      </c>
      <c r="E75" s="434">
        <v>440.41800000000001</v>
      </c>
      <c r="F75" s="439">
        <v>19.059999999999999</v>
      </c>
      <c r="G75" s="446">
        <f t="shared" si="14"/>
        <v>83.943670800000007</v>
      </c>
      <c r="H75" s="447">
        <f t="shared" si="12"/>
        <v>440.62</v>
      </c>
    </row>
    <row r="76" spans="2:8" s="23" customFormat="1" x14ac:dyDescent="0.2">
      <c r="B76" s="441"/>
      <c r="C76" s="431" t="s">
        <v>135</v>
      </c>
      <c r="D76" s="432">
        <v>0</v>
      </c>
      <c r="E76" s="434">
        <v>211.37700000000001</v>
      </c>
      <c r="F76" s="439">
        <v>27.64</v>
      </c>
      <c r="G76" s="446">
        <f t="shared" si="14"/>
        <v>58.424602800000002</v>
      </c>
      <c r="H76" s="447">
        <f t="shared" si="12"/>
        <v>211.37700000000001</v>
      </c>
    </row>
    <row r="77" spans="2:8" s="23" customFormat="1" x14ac:dyDescent="0.2">
      <c r="B77" s="441"/>
      <c r="C77" s="431"/>
      <c r="D77" s="432"/>
      <c r="E77" s="434"/>
      <c r="F77" s="439"/>
      <c r="G77" s="434"/>
      <c r="H77" s="443"/>
    </row>
    <row r="78" spans="2:8" s="23" customFormat="1" x14ac:dyDescent="0.2">
      <c r="B78" s="441" t="s">
        <v>106</v>
      </c>
      <c r="C78" s="431" t="s">
        <v>127</v>
      </c>
      <c r="D78" s="432">
        <v>273.48399999999998</v>
      </c>
      <c r="E78" s="434">
        <v>9259.884</v>
      </c>
      <c r="F78" s="439">
        <v>20</v>
      </c>
      <c r="G78" s="446">
        <f t="shared" ref="G78:G86" si="15">E78*F78/100</f>
        <v>1851.9767999999999</v>
      </c>
      <c r="H78" s="447">
        <f t="shared" si="12"/>
        <v>9533.3680000000004</v>
      </c>
    </row>
    <row r="79" spans="2:8" s="23" customFormat="1" x14ac:dyDescent="0.2">
      <c r="B79" s="441"/>
      <c r="C79" s="431" t="s">
        <v>128</v>
      </c>
      <c r="D79" s="432">
        <v>1836.9459999999999</v>
      </c>
      <c r="E79" s="434">
        <v>48536.313000000002</v>
      </c>
      <c r="F79" s="439">
        <v>8.5399999999999991</v>
      </c>
      <c r="G79" s="446">
        <f t="shared" si="15"/>
        <v>4145.0011302000003</v>
      </c>
      <c r="H79" s="447">
        <f t="shared" si="12"/>
        <v>50373.259000000005</v>
      </c>
    </row>
    <row r="80" spans="2:8" s="23" customFormat="1" x14ac:dyDescent="0.2">
      <c r="B80" s="441"/>
      <c r="C80" s="431" t="s">
        <v>129</v>
      </c>
      <c r="D80" s="432">
        <v>2644.3420000000001</v>
      </c>
      <c r="E80" s="434">
        <v>37086.660000000003</v>
      </c>
      <c r="F80" s="439">
        <v>9.24</v>
      </c>
      <c r="G80" s="446">
        <f t="shared" si="15"/>
        <v>3426.8073840000002</v>
      </c>
      <c r="H80" s="447">
        <f t="shared" si="12"/>
        <v>39731.002</v>
      </c>
    </row>
    <row r="81" spans="2:8" s="23" customFormat="1" x14ac:dyDescent="0.2">
      <c r="B81" s="441"/>
      <c r="C81" s="431" t="s">
        <v>130</v>
      </c>
      <c r="D81" s="432">
        <v>612.08100000000002</v>
      </c>
      <c r="E81" s="434">
        <v>14828.789000000001</v>
      </c>
      <c r="F81" s="439">
        <v>12.87</v>
      </c>
      <c r="G81" s="446">
        <f t="shared" si="15"/>
        <v>1908.4651443</v>
      </c>
      <c r="H81" s="447">
        <f t="shared" si="12"/>
        <v>15440.87</v>
      </c>
    </row>
    <row r="82" spans="2:8" s="23" customFormat="1" x14ac:dyDescent="0.2">
      <c r="B82" s="441"/>
      <c r="C82" s="431" t="s">
        <v>131</v>
      </c>
      <c r="D82" s="432">
        <v>740.03200000000004</v>
      </c>
      <c r="E82" s="434">
        <v>11813.69</v>
      </c>
      <c r="F82" s="439">
        <v>9.5500000000000007</v>
      </c>
      <c r="G82" s="446">
        <f t="shared" si="15"/>
        <v>1128.2073950000001</v>
      </c>
      <c r="H82" s="447">
        <f t="shared" si="12"/>
        <v>12553.722</v>
      </c>
    </row>
    <row r="83" spans="2:8" s="23" customFormat="1" x14ac:dyDescent="0.2">
      <c r="B83" s="441"/>
      <c r="C83" s="431" t="s">
        <v>132</v>
      </c>
      <c r="D83" s="432">
        <v>281.87400000000002</v>
      </c>
      <c r="E83" s="434">
        <v>3981.68</v>
      </c>
      <c r="F83" s="439">
        <v>10.59</v>
      </c>
      <c r="G83" s="446">
        <f t="shared" si="15"/>
        <v>421.65991199999996</v>
      </c>
      <c r="H83" s="447">
        <f t="shared" si="12"/>
        <v>4263.5540000000001</v>
      </c>
    </row>
    <row r="84" spans="2:8" s="23" customFormat="1" x14ac:dyDescent="0.2">
      <c r="B84" s="441"/>
      <c r="C84" s="431" t="s">
        <v>133</v>
      </c>
      <c r="D84" s="432">
        <v>109.749</v>
      </c>
      <c r="E84" s="434">
        <v>2014.354</v>
      </c>
      <c r="F84" s="439">
        <v>11.79</v>
      </c>
      <c r="G84" s="446">
        <f t="shared" si="15"/>
        <v>237.49233659999999</v>
      </c>
      <c r="H84" s="447">
        <f t="shared" si="12"/>
        <v>2124.1030000000001</v>
      </c>
    </row>
    <row r="85" spans="2:8" s="23" customFormat="1" x14ac:dyDescent="0.2">
      <c r="B85" s="441"/>
      <c r="C85" s="431" t="s">
        <v>134</v>
      </c>
      <c r="D85" s="432">
        <v>2.7410000000000001</v>
      </c>
      <c r="E85" s="434">
        <v>455.09899999999999</v>
      </c>
      <c r="F85" s="439">
        <v>18.559999999999999</v>
      </c>
      <c r="G85" s="446">
        <f t="shared" si="15"/>
        <v>84.466374399999992</v>
      </c>
      <c r="H85" s="447">
        <f t="shared" si="12"/>
        <v>457.84</v>
      </c>
    </row>
    <row r="86" spans="2:8" ht="13.5" thickBot="1" x14ac:dyDescent="0.25">
      <c r="B86" s="297"/>
      <c r="C86" s="437" t="s">
        <v>135</v>
      </c>
      <c r="D86" s="440">
        <v>0</v>
      </c>
      <c r="E86" s="440">
        <v>213.81399999999999</v>
      </c>
      <c r="F86" s="438">
        <v>27.35</v>
      </c>
      <c r="G86" s="336">
        <f t="shared" si="15"/>
        <v>58.478128999999996</v>
      </c>
      <c r="H86" s="344">
        <f t="shared" si="12"/>
        <v>213.81399999999999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670</v>
      </c>
    </row>
    <row r="5" spans="2:7" ht="15" customHeight="1" x14ac:dyDescent="0.2">
      <c r="B5" s="842" t="s">
        <v>16</v>
      </c>
      <c r="C5" s="835" t="s">
        <v>35</v>
      </c>
      <c r="D5" s="835"/>
      <c r="E5" s="835" t="s">
        <v>350</v>
      </c>
      <c r="F5" s="835"/>
      <c r="G5" s="836" t="s">
        <v>17</v>
      </c>
    </row>
    <row r="6" spans="2:7" ht="30" customHeight="1" x14ac:dyDescent="0.2">
      <c r="B6" s="843"/>
      <c r="C6" s="487" t="s">
        <v>11</v>
      </c>
      <c r="D6" s="487" t="s">
        <v>42</v>
      </c>
      <c r="E6" s="487" t="s">
        <v>11</v>
      </c>
      <c r="F6" s="487" t="s">
        <v>42</v>
      </c>
      <c r="G6" s="837"/>
    </row>
    <row r="7" spans="2:7" ht="15" customHeight="1" x14ac:dyDescent="0.2">
      <c r="B7" s="485" t="str">
        <f>Index!$B$4</f>
        <v>Kent South London and East Sussex</v>
      </c>
      <c r="C7" s="485"/>
      <c r="D7" s="485"/>
      <c r="E7" s="485"/>
      <c r="F7" s="485"/>
      <c r="G7" s="485"/>
    </row>
    <row r="8" spans="2:7" ht="15" customHeight="1" x14ac:dyDescent="0.2">
      <c r="B8" s="109" t="s">
        <v>19</v>
      </c>
      <c r="C8" s="475">
        <v>2860.2360370962133</v>
      </c>
      <c r="D8" s="475">
        <v>73449.333353454946</v>
      </c>
      <c r="E8" s="475">
        <v>5.2486695695747994</v>
      </c>
      <c r="F8" s="475">
        <v>9034.8083645116985</v>
      </c>
      <c r="G8" s="491">
        <v>85349.626424632428</v>
      </c>
    </row>
    <row r="9" spans="2:7" ht="15" customHeight="1" x14ac:dyDescent="0.2">
      <c r="B9" s="109" t="s">
        <v>20</v>
      </c>
      <c r="C9" s="475">
        <v>3104.5278967916101</v>
      </c>
      <c r="D9" s="475">
        <v>8542.1113354875888</v>
      </c>
      <c r="E9" s="475">
        <v>0.99298898703799998</v>
      </c>
      <c r="F9" s="475">
        <v>324.87333951813935</v>
      </c>
      <c r="G9" s="491">
        <v>11972.505560784375</v>
      </c>
    </row>
    <row r="10" spans="2:7" ht="15" customHeight="1" x14ac:dyDescent="0.2">
      <c r="B10" s="109" t="s">
        <v>21</v>
      </c>
      <c r="C10" s="475">
        <v>87.668954092424983</v>
      </c>
      <c r="D10" s="475">
        <v>232.15701474783344</v>
      </c>
      <c r="E10" s="475">
        <v>0</v>
      </c>
      <c r="F10" s="475">
        <v>11.977231218551001</v>
      </c>
      <c r="G10" s="491">
        <v>331.80320005880947</v>
      </c>
    </row>
    <row r="11" spans="2:7" ht="15" customHeight="1" x14ac:dyDescent="0.2">
      <c r="B11" s="109" t="s">
        <v>22</v>
      </c>
      <c r="C11" s="475">
        <v>65.266221017799992</v>
      </c>
      <c r="D11" s="475">
        <v>188.77110611485145</v>
      </c>
      <c r="E11" s="475">
        <v>0</v>
      </c>
      <c r="F11" s="475">
        <v>30.915873478726095</v>
      </c>
      <c r="G11" s="491">
        <v>284.95320061137755</v>
      </c>
    </row>
    <row r="12" spans="2:7" ht="15" customHeight="1" x14ac:dyDescent="0.2">
      <c r="B12" s="109" t="s">
        <v>23</v>
      </c>
      <c r="C12" s="475">
        <v>18.065047355575004</v>
      </c>
      <c r="D12" s="475">
        <v>229.235722700537</v>
      </c>
      <c r="E12" s="475">
        <v>0</v>
      </c>
      <c r="F12" s="475">
        <v>89.534851448505123</v>
      </c>
      <c r="G12" s="491">
        <v>336.83562150461717</v>
      </c>
    </row>
    <row r="13" spans="2:7" ht="15" customHeight="1" x14ac:dyDescent="0.2">
      <c r="B13" s="109" t="s">
        <v>24</v>
      </c>
      <c r="C13" s="475">
        <v>30.519256441221021</v>
      </c>
      <c r="D13" s="475">
        <v>601.8547661501259</v>
      </c>
      <c r="E13" s="475">
        <v>0</v>
      </c>
      <c r="F13" s="475">
        <v>100.42045989287507</v>
      </c>
      <c r="G13" s="491">
        <v>732.79448248422204</v>
      </c>
    </row>
    <row r="14" spans="2:7" ht="15" customHeight="1" x14ac:dyDescent="0.2">
      <c r="B14" s="109" t="s">
        <v>25</v>
      </c>
      <c r="C14" s="475">
        <v>111.051857080551</v>
      </c>
      <c r="D14" s="475">
        <v>1536.8379780835896</v>
      </c>
      <c r="E14" s="475">
        <v>0</v>
      </c>
      <c r="F14" s="475">
        <v>306.05669529711514</v>
      </c>
      <c r="G14" s="491">
        <v>1953.9465304612556</v>
      </c>
    </row>
    <row r="15" spans="2:7" ht="15" customHeight="1" x14ac:dyDescent="0.2">
      <c r="B15" s="109" t="s">
        <v>26</v>
      </c>
      <c r="C15" s="475">
        <v>111.701436302875</v>
      </c>
      <c r="D15" s="475">
        <v>965.2841972724932</v>
      </c>
      <c r="E15" s="475">
        <v>0</v>
      </c>
      <c r="F15" s="475">
        <v>11.970473219799999</v>
      </c>
      <c r="G15" s="491">
        <v>1088.9561067951681</v>
      </c>
    </row>
    <row r="16" spans="2:7" ht="15" customHeight="1" x14ac:dyDescent="0.2">
      <c r="B16" s="109" t="s">
        <v>27</v>
      </c>
      <c r="C16" s="475">
        <v>0.56770285725000003</v>
      </c>
      <c r="D16" s="475">
        <v>54.288151115600002</v>
      </c>
      <c r="E16" s="475">
        <v>0</v>
      </c>
      <c r="F16" s="475">
        <v>0</v>
      </c>
      <c r="G16" s="491">
        <v>54.855853972849999</v>
      </c>
    </row>
    <row r="17" spans="2:7" ht="15" customHeight="1" x14ac:dyDescent="0.2">
      <c r="B17" s="109" t="s">
        <v>28</v>
      </c>
      <c r="C17" s="475">
        <v>0</v>
      </c>
      <c r="D17" s="475">
        <v>200.52345645263006</v>
      </c>
      <c r="E17" s="475">
        <v>0</v>
      </c>
      <c r="F17" s="475">
        <v>21.838757241750002</v>
      </c>
      <c r="G17" s="491">
        <v>222.36221369438005</v>
      </c>
    </row>
    <row r="18" spans="2:7" ht="15" customHeight="1" x14ac:dyDescent="0.2">
      <c r="B18" s="109" t="s">
        <v>4</v>
      </c>
      <c r="C18" s="475">
        <v>34.506116257553998</v>
      </c>
      <c r="D18" s="475">
        <v>652.01102901552736</v>
      </c>
      <c r="E18" s="475">
        <v>7.3524321764299998</v>
      </c>
      <c r="F18" s="475">
        <v>65.746387253920332</v>
      </c>
      <c r="G18" s="491">
        <v>759.6159647034317</v>
      </c>
    </row>
    <row r="19" spans="2:7" ht="15" customHeight="1" x14ac:dyDescent="0.2">
      <c r="B19" s="109" t="s">
        <v>43</v>
      </c>
      <c r="C19" s="475">
        <v>1.1904090377300001</v>
      </c>
      <c r="D19" s="475">
        <v>154.22961722731245</v>
      </c>
      <c r="E19" s="475">
        <v>0</v>
      </c>
      <c r="F19" s="475">
        <v>21.601593184599</v>
      </c>
      <c r="G19" s="491">
        <v>177.02161944964146</v>
      </c>
    </row>
    <row r="20" spans="2:7" ht="15" customHeight="1" x14ac:dyDescent="0.2">
      <c r="B20" s="109" t="s">
        <v>668</v>
      </c>
      <c r="C20" s="475">
        <v>0</v>
      </c>
      <c r="D20" s="475">
        <v>0</v>
      </c>
      <c r="E20" s="475">
        <v>0</v>
      </c>
      <c r="F20" s="475">
        <v>0</v>
      </c>
      <c r="G20" s="491">
        <v>0</v>
      </c>
    </row>
    <row r="21" spans="2:7" ht="15" customHeight="1" x14ac:dyDescent="0.2">
      <c r="B21" s="109" t="s">
        <v>669</v>
      </c>
      <c r="C21" s="475">
        <v>0</v>
      </c>
      <c r="D21" s="475">
        <v>0</v>
      </c>
      <c r="E21" s="475">
        <v>0</v>
      </c>
      <c r="F21" s="475">
        <v>0</v>
      </c>
      <c r="G21" s="491">
        <v>0</v>
      </c>
    </row>
    <row r="22" spans="2:7" ht="15" customHeight="1" x14ac:dyDescent="0.2">
      <c r="B22" s="492" t="s">
        <v>29</v>
      </c>
      <c r="C22" s="475">
        <v>0</v>
      </c>
      <c r="D22" s="475">
        <v>0</v>
      </c>
      <c r="E22" s="475">
        <v>0</v>
      </c>
      <c r="F22" s="475">
        <v>0</v>
      </c>
      <c r="G22" s="491">
        <v>0</v>
      </c>
    </row>
    <row r="23" spans="2:7" ht="15" customHeight="1" x14ac:dyDescent="0.2">
      <c r="B23" s="499" t="s">
        <v>36</v>
      </c>
      <c r="C23" s="229">
        <v>6425.300934330804</v>
      </c>
      <c r="D23" s="229">
        <v>86806.63772782305</v>
      </c>
      <c r="E23" s="229">
        <v>13.594090733042799</v>
      </c>
      <c r="F23" s="229">
        <v>10019.74402626568</v>
      </c>
      <c r="G23" s="231">
        <v>103265.27677915258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501" t="s">
        <v>45</v>
      </c>
      <c r="C5" s="479" t="s">
        <v>46</v>
      </c>
      <c r="D5" s="479" t="s">
        <v>47</v>
      </c>
      <c r="E5" s="502" t="s">
        <v>18</v>
      </c>
      <c r="F5" s="503" t="s">
        <v>48</v>
      </c>
    </row>
    <row r="6" spans="2:6" ht="15" customHeight="1" x14ac:dyDescent="0.2">
      <c r="B6" s="69" t="str">
        <f>Index!B4</f>
        <v>Kent South London and East Sussex</v>
      </c>
      <c r="C6" s="485"/>
      <c r="D6" s="485"/>
      <c r="E6" s="485"/>
      <c r="F6" s="485"/>
    </row>
    <row r="7" spans="2:6" ht="15" customHeight="1" x14ac:dyDescent="0.2">
      <c r="B7" s="109" t="s">
        <v>49</v>
      </c>
      <c r="C7" s="245">
        <v>10033.262671792414</v>
      </c>
      <c r="D7" s="245">
        <v>10030</v>
      </c>
      <c r="E7" s="500">
        <v>9.7160081151506122E-2</v>
      </c>
      <c r="F7" s="504">
        <v>1.0003252913053253</v>
      </c>
    </row>
    <row r="8" spans="2:6" ht="15" customHeight="1" x14ac:dyDescent="0.2">
      <c r="B8" s="109" t="s">
        <v>351</v>
      </c>
      <c r="C8" s="245">
        <v>18959.895949061014</v>
      </c>
      <c r="D8" s="245">
        <v>4521</v>
      </c>
      <c r="E8" s="500">
        <v>0.18360378765064131</v>
      </c>
      <c r="F8" s="504">
        <v>4.1937394269102004</v>
      </c>
    </row>
    <row r="9" spans="2:6" ht="15" customHeight="1" x14ac:dyDescent="0.2">
      <c r="B9" s="109" t="s">
        <v>352</v>
      </c>
      <c r="C9" s="245">
        <v>11762.320650717615</v>
      </c>
      <c r="D9" s="245">
        <v>837</v>
      </c>
      <c r="E9" s="500">
        <v>0.11390392799808925</v>
      </c>
      <c r="F9" s="504">
        <v>14.05295179297206</v>
      </c>
    </row>
    <row r="10" spans="2:6" ht="15" customHeight="1" x14ac:dyDescent="0.2">
      <c r="B10" s="109" t="s">
        <v>353</v>
      </c>
      <c r="C10" s="245">
        <v>18117.153589319587</v>
      </c>
      <c r="D10" s="245">
        <v>594</v>
      </c>
      <c r="E10" s="500">
        <v>0.17544284153163961</v>
      </c>
      <c r="F10" s="504">
        <v>30.500258567878092</v>
      </c>
    </row>
    <row r="11" spans="2:6" ht="15" customHeight="1" x14ac:dyDescent="0.2">
      <c r="B11" s="109" t="s">
        <v>354</v>
      </c>
      <c r="C11" s="245">
        <v>14006.937738407543</v>
      </c>
      <c r="D11" s="245">
        <v>201</v>
      </c>
      <c r="E11" s="500">
        <v>0.13564034470799388</v>
      </c>
      <c r="F11" s="504">
        <v>69.686257405012654</v>
      </c>
    </row>
    <row r="12" spans="2:6" ht="15" customHeight="1" x14ac:dyDescent="0.2">
      <c r="B12" s="109" t="s">
        <v>355</v>
      </c>
      <c r="C12" s="245">
        <v>22868.581374993202</v>
      </c>
      <c r="D12" s="245">
        <v>128</v>
      </c>
      <c r="E12" s="500">
        <v>0.22145470470546572</v>
      </c>
      <c r="F12" s="504">
        <v>178.66079199213439</v>
      </c>
    </row>
    <row r="13" spans="2:6" ht="15" customHeight="1" x14ac:dyDescent="0.2">
      <c r="B13" s="109" t="s">
        <v>50</v>
      </c>
      <c r="C13" s="245">
        <v>7517.1248027740012</v>
      </c>
      <c r="D13" s="245">
        <v>12</v>
      </c>
      <c r="E13" s="500">
        <v>7.2794312254663998E-2</v>
      </c>
      <c r="F13" s="504">
        <v>626.42706689783347</v>
      </c>
    </row>
    <row r="14" spans="2:6" ht="15" customHeight="1" x14ac:dyDescent="0.2">
      <c r="B14" s="499" t="s">
        <v>51</v>
      </c>
      <c r="C14" s="505">
        <v>103265.27677706539</v>
      </c>
      <c r="D14" s="505">
        <v>16323</v>
      </c>
      <c r="E14" s="506">
        <v>0.99999999999999989</v>
      </c>
      <c r="F14" s="507">
        <v>6.3263662793031541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44" t="s">
        <v>56</v>
      </c>
      <c r="C5" s="846" t="s">
        <v>17</v>
      </c>
      <c r="D5" s="833" t="s">
        <v>18</v>
      </c>
    </row>
    <row r="6" spans="2:4" ht="15" customHeight="1" x14ac:dyDescent="0.2">
      <c r="B6" s="845"/>
      <c r="C6" s="847"/>
      <c r="D6" s="834"/>
    </row>
    <row r="7" spans="2:4" ht="15" customHeight="1" x14ac:dyDescent="0.2">
      <c r="B7" s="485" t="str">
        <f>Index!$B$4</f>
        <v>Kent South London and East Sussex</v>
      </c>
      <c r="C7" s="485"/>
      <c r="D7" s="485"/>
    </row>
    <row r="8" spans="2:4" ht="15" customHeight="1" x14ac:dyDescent="0.2">
      <c r="B8" s="109" t="s">
        <v>57</v>
      </c>
      <c r="C8" s="475">
        <v>224.12287857344995</v>
      </c>
      <c r="D8" s="481">
        <v>0.10401069650254258</v>
      </c>
    </row>
    <row r="9" spans="2:4" ht="15" customHeight="1" x14ac:dyDescent="0.2">
      <c r="B9" s="109" t="s">
        <v>58</v>
      </c>
      <c r="C9" s="475">
        <v>167.73390529864943</v>
      </c>
      <c r="D9" s="481">
        <v>7.7841764429625468E-2</v>
      </c>
    </row>
    <row r="10" spans="2:4" ht="15" customHeight="1" x14ac:dyDescent="0.2">
      <c r="B10" s="109" t="s">
        <v>59</v>
      </c>
      <c r="C10" s="475">
        <v>1612.414800774684</v>
      </c>
      <c r="D10" s="481">
        <v>0.74828766945638536</v>
      </c>
    </row>
    <row r="11" spans="2:4" ht="15" customHeight="1" x14ac:dyDescent="0.2">
      <c r="B11" s="109" t="s">
        <v>60</v>
      </c>
      <c r="C11" s="475">
        <v>0</v>
      </c>
      <c r="D11" s="481">
        <v>0</v>
      </c>
    </row>
    <row r="12" spans="2:4" ht="15" customHeight="1" x14ac:dyDescent="0.2">
      <c r="B12" s="109" t="s">
        <v>61</v>
      </c>
      <c r="C12" s="475">
        <v>1.7364860597</v>
      </c>
      <c r="D12" s="481">
        <v>8.0586652146341176E-4</v>
      </c>
    </row>
    <row r="13" spans="2:4" ht="15" customHeight="1" x14ac:dyDescent="0.2">
      <c r="B13" s="109" t="s">
        <v>62</v>
      </c>
      <c r="C13" s="475">
        <v>0</v>
      </c>
      <c r="D13" s="481">
        <v>0</v>
      </c>
    </row>
    <row r="14" spans="2:4" ht="15" customHeight="1" x14ac:dyDescent="0.2">
      <c r="B14" s="109" t="s">
        <v>63</v>
      </c>
      <c r="C14" s="475">
        <v>0</v>
      </c>
      <c r="D14" s="481">
        <v>0</v>
      </c>
    </row>
    <row r="15" spans="2:4" ht="15" customHeight="1" x14ac:dyDescent="0.2">
      <c r="B15" s="109" t="s">
        <v>64</v>
      </c>
      <c r="C15" s="475">
        <v>86.037389862150022</v>
      </c>
      <c r="D15" s="481">
        <v>3.9928136305327259E-2</v>
      </c>
    </row>
    <row r="16" spans="2:4" ht="15" customHeight="1" x14ac:dyDescent="0.2">
      <c r="B16" s="109" t="s">
        <v>65</v>
      </c>
      <c r="C16" s="475">
        <v>20.28890969895</v>
      </c>
      <c r="D16" s="481">
        <v>9.4156546734402297E-3</v>
      </c>
    </row>
    <row r="17" spans="2:4" ht="15" customHeight="1" x14ac:dyDescent="0.2">
      <c r="B17" s="109" t="s">
        <v>66</v>
      </c>
      <c r="C17" s="475">
        <v>42.47168439595</v>
      </c>
      <c r="D17" s="481">
        <v>1.9710212111215656E-2</v>
      </c>
    </row>
    <row r="18" spans="2:4" ht="15" customHeight="1" x14ac:dyDescent="0.2">
      <c r="B18" s="109" t="s">
        <v>67</v>
      </c>
      <c r="C18" s="475">
        <v>0</v>
      </c>
      <c r="D18" s="481">
        <v>0</v>
      </c>
    </row>
    <row r="19" spans="2:4" ht="15" customHeight="1" x14ac:dyDescent="0.2">
      <c r="B19" s="499" t="s">
        <v>30</v>
      </c>
      <c r="C19" s="229">
        <v>2154.8060546635334</v>
      </c>
      <c r="D19" s="484">
        <v>1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438</v>
      </c>
    </row>
    <row r="5" spans="2:6" ht="15" customHeight="1" x14ac:dyDescent="0.2">
      <c r="B5" s="848" t="s">
        <v>77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849"/>
      <c r="C6" s="36" t="s">
        <v>81</v>
      </c>
      <c r="D6" s="36" t="s">
        <v>81</v>
      </c>
      <c r="E6" s="3" t="s">
        <v>82</v>
      </c>
      <c r="F6" s="212" t="s">
        <v>81</v>
      </c>
    </row>
    <row r="7" spans="2:6" ht="15" customHeight="1" x14ac:dyDescent="0.2">
      <c r="B7" s="203" t="s">
        <v>83</v>
      </c>
      <c r="C7" s="204"/>
      <c r="D7" s="204"/>
      <c r="E7" s="4"/>
      <c r="F7" s="204"/>
    </row>
    <row r="8" spans="2:6" ht="15" customHeight="1" x14ac:dyDescent="0.2">
      <c r="B8" s="133" t="s">
        <v>84</v>
      </c>
      <c r="C8" s="60">
        <f>'Section 2 data'!$D$8</f>
        <v>6.9999999999999999E-4</v>
      </c>
      <c r="D8" s="265">
        <f>'Section 2 data'!$E$8</f>
        <v>0.30022000000000004</v>
      </c>
      <c r="E8" s="205">
        <f>'Section 2 data'!$F$8</f>
        <v>64.08</v>
      </c>
      <c r="F8" s="266">
        <f>SUM(C8,D8)</f>
        <v>0.30092000000000002</v>
      </c>
    </row>
    <row r="9" spans="2:6" ht="15" customHeight="1" x14ac:dyDescent="0.2">
      <c r="B9" s="133" t="s">
        <v>85</v>
      </c>
      <c r="C9" s="60">
        <f>'Section 2 data'!$D$9</f>
        <v>0.49381000000000003</v>
      </c>
      <c r="D9" s="265">
        <f>'Section 2 data'!$E$9</f>
        <v>1.8197099999999999</v>
      </c>
      <c r="E9" s="205">
        <f>'Section 2 data'!$F$9</f>
        <v>20.7</v>
      </c>
      <c r="F9" s="266">
        <f t="shared" ref="F9:F16" si="0">SUM(C9,D9)</f>
        <v>2.31352</v>
      </c>
    </row>
    <row r="10" spans="2:6" ht="15" customHeight="1" x14ac:dyDescent="0.2">
      <c r="B10" s="133" t="s">
        <v>86</v>
      </c>
      <c r="C10" s="60">
        <f>'Section 2 data'!$D$10</f>
        <v>1.0915299999999999</v>
      </c>
      <c r="D10" s="265">
        <f>'Section 2 data'!$E$10</f>
        <v>1.47031</v>
      </c>
      <c r="E10" s="205">
        <f>'Section 2 data'!$F$10</f>
        <v>23.71</v>
      </c>
      <c r="F10" s="266">
        <f t="shared" si="0"/>
        <v>2.5618400000000001</v>
      </c>
    </row>
    <row r="11" spans="2:6" ht="15" customHeight="1" x14ac:dyDescent="0.2">
      <c r="B11" s="133" t="s">
        <v>87</v>
      </c>
      <c r="C11" s="60">
        <f>'Section 2 data'!$D$11</f>
        <v>0.19550999999999999</v>
      </c>
      <c r="D11" s="265">
        <f>'Section 2 data'!$E$11</f>
        <v>0.71150000000000002</v>
      </c>
      <c r="E11" s="205">
        <f>'Section 2 data'!$F$11</f>
        <v>33.47</v>
      </c>
      <c r="F11" s="266">
        <f t="shared" si="0"/>
        <v>0.90700999999999998</v>
      </c>
    </row>
    <row r="12" spans="2:6" ht="15" customHeight="1" x14ac:dyDescent="0.2">
      <c r="B12" s="133" t="s">
        <v>88</v>
      </c>
      <c r="C12" s="60">
        <f>'Section 2 data'!$D$12</f>
        <v>0.14629</v>
      </c>
      <c r="D12" s="265">
        <f>'Section 2 data'!$E$12</f>
        <v>1.3077699999999999</v>
      </c>
      <c r="E12" s="205">
        <f>'Section 2 data'!$F$12</f>
        <v>25.38</v>
      </c>
      <c r="F12" s="266">
        <f t="shared" si="0"/>
        <v>1.4540599999999999</v>
      </c>
    </row>
    <row r="13" spans="2:6" ht="15" customHeight="1" x14ac:dyDescent="0.2">
      <c r="B13" s="133" t="s">
        <v>89</v>
      </c>
      <c r="C13" s="60">
        <f>'Section 2 data'!$D$13</f>
        <v>0.31947000000000003</v>
      </c>
      <c r="D13" s="265">
        <f>'Section 2 data'!$E$13</f>
        <v>0.12569</v>
      </c>
      <c r="E13" s="205">
        <f>'Section 2 data'!$F$13</f>
        <v>49.9</v>
      </c>
      <c r="F13" s="266">
        <f t="shared" si="0"/>
        <v>0.44516</v>
      </c>
    </row>
    <row r="14" spans="2:6" ht="15" customHeight="1" x14ac:dyDescent="0.2">
      <c r="B14" s="133" t="s">
        <v>90</v>
      </c>
      <c r="C14" s="60">
        <f>'Section 2 data'!$D$14</f>
        <v>0</v>
      </c>
      <c r="D14" s="265">
        <f>'Section 2 data'!$E$14</f>
        <v>0</v>
      </c>
      <c r="E14" s="205">
        <f>'Section 2 data'!$F$14</f>
        <v>0</v>
      </c>
      <c r="F14" s="266">
        <f t="shared" si="0"/>
        <v>0</v>
      </c>
    </row>
    <row r="15" spans="2:6" ht="15" customHeight="1" x14ac:dyDescent="0.2">
      <c r="B15" s="133" t="s">
        <v>91</v>
      </c>
      <c r="C15" s="60">
        <f>'Section 2 data'!$D$15</f>
        <v>0.28714999999999996</v>
      </c>
      <c r="D15" s="265">
        <f>'Section 2 data'!$E$15</f>
        <v>2.0361400000000001</v>
      </c>
      <c r="E15" s="205">
        <f>'Section 2 data'!$F$15</f>
        <v>21.29</v>
      </c>
      <c r="F15" s="266">
        <f t="shared" si="0"/>
        <v>2.3232900000000001</v>
      </c>
    </row>
    <row r="16" spans="2:6" ht="15" customHeight="1" x14ac:dyDescent="0.2">
      <c r="B16" s="132" t="s">
        <v>92</v>
      </c>
      <c r="C16" s="267">
        <f>'Section 2 data'!$D$6</f>
        <v>2.5344600000000002</v>
      </c>
      <c r="D16" s="268">
        <f>'Section 2 data'!$E$6</f>
        <v>7.7100400000000002</v>
      </c>
      <c r="E16" s="209">
        <f>'Section 2 data'!$F$6</f>
        <v>8.5500000000000007</v>
      </c>
      <c r="F16" s="269">
        <f t="shared" si="0"/>
        <v>10.2445</v>
      </c>
    </row>
    <row r="17" spans="2:6" ht="15" customHeight="1" x14ac:dyDescent="0.2">
      <c r="B17" s="203" t="s">
        <v>93</v>
      </c>
      <c r="C17" s="204"/>
      <c r="D17" s="204"/>
      <c r="E17" s="4"/>
      <c r="F17" s="204"/>
    </row>
    <row r="18" spans="2:6" ht="15" customHeight="1" x14ac:dyDescent="0.2">
      <c r="B18" s="133" t="s">
        <v>94</v>
      </c>
      <c r="C18" s="60">
        <f>'Section 2 data'!$D$16</f>
        <v>0.45163999999999999</v>
      </c>
      <c r="D18" s="265">
        <f>'Section 2 data'!$E$16</f>
        <v>16.569330000000001</v>
      </c>
      <c r="E18" s="205">
        <f>'Section 2 data'!$F$16</f>
        <v>8.3800000000000008</v>
      </c>
      <c r="F18" s="266">
        <f t="shared" ref="F18:F29" si="1">SUM(C18,D18)</f>
        <v>17.020970000000002</v>
      </c>
    </row>
    <row r="19" spans="2:6" ht="15" customHeight="1" x14ac:dyDescent="0.2">
      <c r="B19" s="133" t="s">
        <v>95</v>
      </c>
      <c r="C19" s="60">
        <f>'Section 2 data'!$D$17</f>
        <v>1.0439799999999999</v>
      </c>
      <c r="D19" s="265">
        <f>'Section 2 data'!$E$17</f>
        <v>3.5658699999999999</v>
      </c>
      <c r="E19" s="205">
        <f>'Section 2 data'!$F$17</f>
        <v>18.14</v>
      </c>
      <c r="F19" s="266">
        <f t="shared" si="1"/>
        <v>4.6098499999999998</v>
      </c>
    </row>
    <row r="20" spans="2:6" ht="15" customHeight="1" x14ac:dyDescent="0.2">
      <c r="B20" s="133" t="s">
        <v>96</v>
      </c>
      <c r="C20" s="60">
        <f>'Section 2 data'!$D$18</f>
        <v>8.0019999999999994E-2</v>
      </c>
      <c r="D20" s="265">
        <f>'Section 2 data'!$E$18</f>
        <v>2.6535700000000002</v>
      </c>
      <c r="E20" s="205">
        <f>'Section 2 data'!$F$18</f>
        <v>22.43</v>
      </c>
      <c r="F20" s="266">
        <f t="shared" si="1"/>
        <v>2.7335900000000004</v>
      </c>
    </row>
    <row r="21" spans="2:6" ht="15" customHeight="1" x14ac:dyDescent="0.2">
      <c r="B21" s="133" t="s">
        <v>97</v>
      </c>
      <c r="C21" s="60">
        <f>'Section 2 data'!$D$19</f>
        <v>0.10202</v>
      </c>
      <c r="D21" s="265">
        <f>'Section 2 data'!$E$19</f>
        <v>7.5619700000000005</v>
      </c>
      <c r="E21" s="205">
        <f>'Section 2 data'!$F$19</f>
        <v>12.67</v>
      </c>
      <c r="F21" s="266">
        <f t="shared" si="1"/>
        <v>7.6639900000000001</v>
      </c>
    </row>
    <row r="22" spans="2:6" ht="15" customHeight="1" x14ac:dyDescent="0.2">
      <c r="B22" s="133" t="s">
        <v>98</v>
      </c>
      <c r="C22" s="60">
        <f>'Section 2 data'!$D$20</f>
        <v>0.56137000000000004</v>
      </c>
      <c r="D22" s="265">
        <f>'Section 2 data'!$E$20</f>
        <v>12.75474</v>
      </c>
      <c r="E22" s="205">
        <f>'Section 2 data'!$F$20</f>
        <v>9.5500000000000007</v>
      </c>
      <c r="F22" s="266">
        <f t="shared" si="1"/>
        <v>13.31611</v>
      </c>
    </row>
    <row r="23" spans="2:6" ht="15" customHeight="1" x14ac:dyDescent="0.2">
      <c r="B23" s="133" t="s">
        <v>99</v>
      </c>
      <c r="C23" s="60">
        <f>'Section 2 data'!$D$21</f>
        <v>8.2849999999999993E-2</v>
      </c>
      <c r="D23" s="265">
        <f>'Section 2 data'!$E$21</f>
        <v>12.42032</v>
      </c>
      <c r="E23" s="205">
        <f>'Section 2 data'!$F$21</f>
        <v>12.35</v>
      </c>
      <c r="F23" s="266">
        <f t="shared" si="1"/>
        <v>12.503170000000001</v>
      </c>
    </row>
    <row r="24" spans="2:6" ht="15" customHeight="1" x14ac:dyDescent="0.2">
      <c r="B24" s="133" t="s">
        <v>100</v>
      </c>
      <c r="C24" s="60">
        <f>'Section 2 data'!$D$22</f>
        <v>4.0099999999999997E-3</v>
      </c>
      <c r="D24" s="265">
        <f>'Section 2 data'!$E$22</f>
        <v>5.2933500000000002</v>
      </c>
      <c r="E24" s="205">
        <f>'Section 2 data'!$F$22</f>
        <v>13.76</v>
      </c>
      <c r="F24" s="266">
        <f t="shared" si="1"/>
        <v>5.2973600000000003</v>
      </c>
    </row>
    <row r="25" spans="2:6" ht="15" customHeight="1" x14ac:dyDescent="0.2">
      <c r="B25" s="133" t="s">
        <v>101</v>
      </c>
      <c r="C25" s="60">
        <f>'Section 2 data'!$D$23</f>
        <v>0</v>
      </c>
      <c r="D25" s="265">
        <f>'Section 2 data'!$E$23</f>
        <v>4.4855100000000006</v>
      </c>
      <c r="E25" s="205">
        <f>'Section 2 data'!$F$23</f>
        <v>17.18</v>
      </c>
      <c r="F25" s="266">
        <f t="shared" si="1"/>
        <v>4.4855100000000006</v>
      </c>
    </row>
    <row r="26" spans="2:6" ht="15" customHeight="1" x14ac:dyDescent="0.2">
      <c r="B26" s="133" t="s">
        <v>102</v>
      </c>
      <c r="C26" s="60">
        <f>'Section 2 data'!$D$24</f>
        <v>3.7229999999999999E-2</v>
      </c>
      <c r="D26" s="265">
        <f>'Section 2 data'!$E$24</f>
        <v>1.71025</v>
      </c>
      <c r="E26" s="205">
        <f>'Section 2 data'!$F$24</f>
        <v>25.47</v>
      </c>
      <c r="F26" s="266">
        <f t="shared" si="1"/>
        <v>1.7474800000000001</v>
      </c>
    </row>
    <row r="27" spans="2:6" ht="15" customHeight="1" x14ac:dyDescent="0.2">
      <c r="B27" s="133" t="s">
        <v>103</v>
      </c>
      <c r="C27" s="60">
        <f>'Section 2 data'!$D$25</f>
        <v>0</v>
      </c>
      <c r="D27" s="265">
        <f>'Section 2 data'!$E$25</f>
        <v>2.5767099999999998</v>
      </c>
      <c r="E27" s="205">
        <f>'Section 2 data'!$F$25</f>
        <v>20.05</v>
      </c>
      <c r="F27" s="266">
        <f t="shared" si="1"/>
        <v>2.5767099999999998</v>
      </c>
    </row>
    <row r="28" spans="2:6" ht="15" customHeight="1" x14ac:dyDescent="0.2">
      <c r="B28" s="133" t="s">
        <v>104</v>
      </c>
      <c r="C28" s="60">
        <f>'Section 2 data'!$D$26</f>
        <v>0.47622000000000003</v>
      </c>
      <c r="D28" s="265">
        <f>'Section 2 data'!$E$26</f>
        <v>13.7836</v>
      </c>
      <c r="E28" s="205">
        <f>'Section 2 data'!$F$26</f>
        <v>9.2899999999999991</v>
      </c>
      <c r="F28" s="266">
        <f t="shared" si="1"/>
        <v>14.259819999999999</v>
      </c>
    </row>
    <row r="29" spans="2:6" ht="15" customHeight="1" x14ac:dyDescent="0.2">
      <c r="B29" s="132" t="s">
        <v>105</v>
      </c>
      <c r="C29" s="267">
        <f>'Section 2 data'!$D$7</f>
        <v>2.83935</v>
      </c>
      <c r="D29" s="268">
        <f>'Section 2 data'!$E$7</f>
        <v>83.496759999999995</v>
      </c>
      <c r="E29" s="209">
        <f>'Section 2 data'!$F$7</f>
        <v>3.14</v>
      </c>
      <c r="F29" s="269">
        <f t="shared" si="1"/>
        <v>86.336109999999991</v>
      </c>
    </row>
    <row r="30" spans="2:6" ht="15" customHeight="1" x14ac:dyDescent="0.2">
      <c r="B30" s="203" t="s">
        <v>106</v>
      </c>
      <c r="C30" s="211"/>
      <c r="D30" s="211"/>
      <c r="E30" s="5"/>
      <c r="F30" s="211"/>
    </row>
    <row r="31" spans="2:6" ht="15" customHeight="1" x14ac:dyDescent="0.2">
      <c r="B31" s="132" t="s">
        <v>106</v>
      </c>
      <c r="C31" s="267">
        <f>'Section 2 data'!$D$5</f>
        <v>5.3738100000000006</v>
      </c>
      <c r="D31" s="268">
        <f>'Section 2 data'!$E$5</f>
        <v>91.230199999999996</v>
      </c>
      <c r="E31" s="209">
        <f>'Section 2 data'!$F$5</f>
        <v>2.84</v>
      </c>
      <c r="F31" s="269">
        <f>SUM(C31,D31)</f>
        <v>96.604010000000002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51" t="s">
        <v>269</v>
      </c>
      <c r="C5" s="6" t="s">
        <v>78</v>
      </c>
      <c r="D5" s="853" t="s">
        <v>79</v>
      </c>
      <c r="E5" s="853"/>
      <c r="F5" s="7" t="s">
        <v>80</v>
      </c>
    </row>
    <row r="6" spans="2:6" ht="30" customHeight="1" x14ac:dyDescent="0.2">
      <c r="B6" s="852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20" t="s">
        <v>92</v>
      </c>
      <c r="C7" s="221"/>
      <c r="D7" s="221"/>
      <c r="E7" s="221"/>
      <c r="F7" s="221"/>
    </row>
    <row r="8" spans="2:6" ht="15" customHeight="1" x14ac:dyDescent="0.2">
      <c r="B8" s="222" t="s">
        <v>361</v>
      </c>
      <c r="C8" s="57">
        <f>'Section 2 data'!$D$31</f>
        <v>0.11719</v>
      </c>
      <c r="D8" s="259">
        <f>'Section 2 data'!$E$31</f>
        <v>7.1599999999999997E-2</v>
      </c>
      <c r="E8" s="223">
        <f>'Section 2 data'!$F$31</f>
        <v>56.34</v>
      </c>
      <c r="F8" s="260">
        <f>SUM(C8,D8)</f>
        <v>0.18879000000000001</v>
      </c>
    </row>
    <row r="9" spans="2:6" ht="15" customHeight="1" x14ac:dyDescent="0.2">
      <c r="B9" s="225" t="s">
        <v>362</v>
      </c>
      <c r="C9" s="57">
        <f>'Section 2 data'!$D$32</f>
        <v>0.39235000000000003</v>
      </c>
      <c r="D9" s="264">
        <f>'Section 2 data'!$E$32</f>
        <v>0.12240000000000001</v>
      </c>
      <c r="E9" s="223">
        <f>'Section 2 data'!$F$32</f>
        <v>45.9</v>
      </c>
      <c r="F9" s="260">
        <f t="shared" ref="F9:F15" si="0">SUM(C9,D9)</f>
        <v>0.51475000000000004</v>
      </c>
    </row>
    <row r="10" spans="2:6" ht="15" customHeight="1" x14ac:dyDescent="0.2">
      <c r="B10" s="222" t="s">
        <v>363</v>
      </c>
      <c r="C10" s="57">
        <f>'Section 2 data'!$D$33</f>
        <v>0.59389000000000003</v>
      </c>
      <c r="D10" s="259">
        <f>'Section 2 data'!$E$33</f>
        <v>2.74533</v>
      </c>
      <c r="E10" s="223">
        <f>'Section 2 data'!$F$33</f>
        <v>16.343985599542751</v>
      </c>
      <c r="F10" s="260">
        <f t="shared" si="0"/>
        <v>3.3392200000000001</v>
      </c>
    </row>
    <row r="11" spans="2:6" ht="15" customHeight="1" x14ac:dyDescent="0.2">
      <c r="B11" s="222" t="s">
        <v>364</v>
      </c>
      <c r="C11" s="57">
        <f>'Section 2 data'!$D$34</f>
        <v>1.0766100000000001</v>
      </c>
      <c r="D11" s="259">
        <f>'Section 2 data'!$E$34</f>
        <v>3.61117</v>
      </c>
      <c r="E11" s="246">
        <f>'Section 2 data'!$F$34</f>
        <v>15.997764413102434</v>
      </c>
      <c r="F11" s="260">
        <f t="shared" si="0"/>
        <v>4.6877800000000001</v>
      </c>
    </row>
    <row r="12" spans="2:6" ht="15" customHeight="1" x14ac:dyDescent="0.2">
      <c r="B12" s="222" t="s">
        <v>365</v>
      </c>
      <c r="C12" s="57">
        <f>'Section 2 data'!$D$35</f>
        <v>0.30463999999999997</v>
      </c>
      <c r="D12" s="259">
        <f>'Section 2 data'!$E$35</f>
        <v>0.85357000000000005</v>
      </c>
      <c r="E12" s="246">
        <f>'Section 2 data'!$F$35</f>
        <v>33.270000000000003</v>
      </c>
      <c r="F12" s="260">
        <f t="shared" si="0"/>
        <v>1.15821</v>
      </c>
    </row>
    <row r="13" spans="2:6" ht="15" customHeight="1" x14ac:dyDescent="0.2">
      <c r="B13" s="222" t="s">
        <v>366</v>
      </c>
      <c r="C13" s="57">
        <f>'Section 2 data'!$D$36</f>
        <v>4.795E-2</v>
      </c>
      <c r="D13" s="259">
        <f>'Section 2 data'!$E$36</f>
        <v>0.16513</v>
      </c>
      <c r="E13" s="223">
        <f>'Section 2 data'!$F$36</f>
        <v>70.69</v>
      </c>
      <c r="F13" s="260">
        <f t="shared" si="0"/>
        <v>0.21307999999999999</v>
      </c>
    </row>
    <row r="14" spans="2:6" ht="15" customHeight="1" x14ac:dyDescent="0.2">
      <c r="B14" s="222" t="s">
        <v>367</v>
      </c>
      <c r="C14" s="57">
        <f>'Section 2 data'!$D$37</f>
        <v>1.8299999999999998E-3</v>
      </c>
      <c r="D14" s="259">
        <f>'Section 2 data'!$E$37</f>
        <v>0.14082999999999998</v>
      </c>
      <c r="E14" s="223">
        <f>'Section 2 data'!$F$37</f>
        <v>58.898700150961695</v>
      </c>
      <c r="F14" s="260">
        <f t="shared" si="0"/>
        <v>0.14265999999999998</v>
      </c>
    </row>
    <row r="15" spans="2:6" ht="15" customHeight="1" x14ac:dyDescent="0.2">
      <c r="B15" s="226" t="s">
        <v>80</v>
      </c>
      <c r="C15" s="73">
        <f>'Section 2 data'!$D$6</f>
        <v>2.5344600000000002</v>
      </c>
      <c r="D15" s="73">
        <f>'Section 2 data'!$E$6</f>
        <v>7.7100400000000002</v>
      </c>
      <c r="E15" s="247">
        <f>'Section 2 data'!$F$6</f>
        <v>8.5500000000000007</v>
      </c>
      <c r="F15" s="261">
        <f t="shared" si="0"/>
        <v>10.2445</v>
      </c>
    </row>
    <row r="16" spans="2:6" ht="15" customHeight="1" x14ac:dyDescent="0.2">
      <c r="B16" s="220" t="s">
        <v>105</v>
      </c>
      <c r="C16" s="221"/>
      <c r="D16" s="221"/>
      <c r="E16" s="221"/>
      <c r="F16" s="221"/>
    </row>
    <row r="17" spans="2:6" ht="15" customHeight="1" x14ac:dyDescent="0.2">
      <c r="B17" s="222" t="s">
        <v>361</v>
      </c>
      <c r="C17" s="57">
        <f>'Section 2 data'!$D$39</f>
        <v>9.7269999999999995E-2</v>
      </c>
      <c r="D17" s="259">
        <f>'Section 2 data'!$E$39</f>
        <v>8.0665399999999998</v>
      </c>
      <c r="E17" s="223">
        <f>'Section 2 data'!$F$39</f>
        <v>13.38</v>
      </c>
      <c r="F17" s="260">
        <f t="shared" ref="F17:F24" si="1">SUM(C17,D17)</f>
        <v>8.1638099999999998</v>
      </c>
    </row>
    <row r="18" spans="2:6" ht="15" customHeight="1" x14ac:dyDescent="0.2">
      <c r="B18" s="225" t="s">
        <v>362</v>
      </c>
      <c r="C18" s="57">
        <f>'Section 2 data'!$D$40</f>
        <v>0.43116000000000004</v>
      </c>
      <c r="D18" s="264">
        <f>'Section 2 data'!$E$40</f>
        <v>7.1393900000000006</v>
      </c>
      <c r="E18" s="223">
        <f>'Section 2 data'!$F$40</f>
        <v>12.67</v>
      </c>
      <c r="F18" s="260">
        <f t="shared" si="1"/>
        <v>7.5705500000000008</v>
      </c>
    </row>
    <row r="19" spans="2:6" ht="15" customHeight="1" x14ac:dyDescent="0.2">
      <c r="B19" s="222" t="s">
        <v>363</v>
      </c>
      <c r="C19" s="57">
        <f>'Section 2 data'!$D$41</f>
        <v>0.32108999999999999</v>
      </c>
      <c r="D19" s="259">
        <f>'Section 2 data'!$E$41</f>
        <v>30.136610000000001</v>
      </c>
      <c r="E19" s="223">
        <f>'Section 2 data'!$F$41</f>
        <v>6.1129927749736268</v>
      </c>
      <c r="F19" s="260">
        <f t="shared" si="1"/>
        <v>30.457700000000003</v>
      </c>
    </row>
    <row r="20" spans="2:6" ht="15" customHeight="1" x14ac:dyDescent="0.2">
      <c r="B20" s="222" t="s">
        <v>364</v>
      </c>
      <c r="C20" s="57">
        <f>'Section 2 data'!$D$42</f>
        <v>1.0543699999999998</v>
      </c>
      <c r="D20" s="259">
        <f>'Section 2 data'!$E$42</f>
        <v>16.97861</v>
      </c>
      <c r="E20" s="246">
        <f>'Section 2 data'!$F$42</f>
        <v>8.2979668213041098</v>
      </c>
      <c r="F20" s="260">
        <f t="shared" si="1"/>
        <v>18.032979999999998</v>
      </c>
    </row>
    <row r="21" spans="2:6" ht="15" customHeight="1" x14ac:dyDescent="0.2">
      <c r="B21" s="222" t="s">
        <v>365</v>
      </c>
      <c r="C21" s="57">
        <f>'Section 2 data'!$D$43</f>
        <v>0.68361000000000005</v>
      </c>
      <c r="D21" s="259">
        <f>'Section 2 data'!$E$43</f>
        <v>10.646030000000001</v>
      </c>
      <c r="E21" s="246">
        <f>'Section 2 data'!$F$43</f>
        <v>11.69</v>
      </c>
      <c r="F21" s="260">
        <f t="shared" si="1"/>
        <v>11.329640000000001</v>
      </c>
    </row>
    <row r="22" spans="2:6" ht="15" customHeight="1" x14ac:dyDescent="0.2">
      <c r="B22" s="222" t="s">
        <v>366</v>
      </c>
      <c r="C22" s="57">
        <f>'Section 2 data'!$D$44</f>
        <v>0.11990000000000001</v>
      </c>
      <c r="D22" s="259">
        <f>'Section 2 data'!$E$44</f>
        <v>6.0872900000000003</v>
      </c>
      <c r="E22" s="246">
        <f>'Section 2 data'!$F$44</f>
        <v>15.08</v>
      </c>
      <c r="F22" s="260">
        <f t="shared" si="1"/>
        <v>6.2071900000000007</v>
      </c>
    </row>
    <row r="23" spans="2:6" ht="15" customHeight="1" x14ac:dyDescent="0.2">
      <c r="B23" s="222" t="s">
        <v>367</v>
      </c>
      <c r="C23" s="57">
        <f>'Section 2 data'!$D$45</f>
        <v>0.13194</v>
      </c>
      <c r="D23" s="259">
        <f>'Section 2 data'!$E$45</f>
        <v>4.4422999999999995</v>
      </c>
      <c r="E23" s="223">
        <f>'Section 2 data'!$F$45</f>
        <v>20.241754463800177</v>
      </c>
      <c r="F23" s="260">
        <f t="shared" si="1"/>
        <v>4.5742399999999996</v>
      </c>
    </row>
    <row r="24" spans="2:6" ht="15" customHeight="1" x14ac:dyDescent="0.2">
      <c r="B24" s="226" t="s">
        <v>80</v>
      </c>
      <c r="C24" s="73">
        <f>'Section 2 data'!$D$7</f>
        <v>2.83935</v>
      </c>
      <c r="D24" s="73">
        <f>'Section 2 data'!$E$7</f>
        <v>83.496759999999995</v>
      </c>
      <c r="E24" s="247">
        <f>'Section 2 data'!$F$7</f>
        <v>3.14</v>
      </c>
      <c r="F24" s="261">
        <f t="shared" si="1"/>
        <v>86.336109999999991</v>
      </c>
    </row>
    <row r="25" spans="2:6" ht="15" customHeight="1" x14ac:dyDescent="0.2">
      <c r="B25" s="220" t="s">
        <v>106</v>
      </c>
      <c r="C25" s="221"/>
      <c r="D25" s="221"/>
      <c r="E25" s="221"/>
      <c r="F25" s="221"/>
    </row>
    <row r="26" spans="2:6" ht="15" customHeight="1" x14ac:dyDescent="0.2">
      <c r="B26" s="222" t="s">
        <v>361</v>
      </c>
      <c r="C26" s="57">
        <f>'Section 2 data'!$D$47</f>
        <v>0.21446000000000001</v>
      </c>
      <c r="D26" s="259">
        <f>'Section 2 data'!$E$47</f>
        <v>8.1386400000000005</v>
      </c>
      <c r="E26" s="223">
        <f>'Section 2 data'!$F$47</f>
        <v>13.38</v>
      </c>
      <c r="F26" s="260">
        <f t="shared" ref="F26:F33" si="2">SUM(C26,D26)</f>
        <v>8.3531000000000013</v>
      </c>
    </row>
    <row r="27" spans="2:6" ht="15" customHeight="1" x14ac:dyDescent="0.2">
      <c r="B27" s="225" t="s">
        <v>362</v>
      </c>
      <c r="C27" s="57">
        <f>'Section 2 data'!$D$48</f>
        <v>0.82350999999999996</v>
      </c>
      <c r="D27" s="264">
        <f>'Section 2 data'!$E$48</f>
        <v>7.2618</v>
      </c>
      <c r="E27" s="223">
        <f>'Section 2 data'!$F$48</f>
        <v>12.5</v>
      </c>
      <c r="F27" s="260">
        <f t="shared" si="2"/>
        <v>8.0853099999999998</v>
      </c>
    </row>
    <row r="28" spans="2:6" ht="15" customHeight="1" x14ac:dyDescent="0.2">
      <c r="B28" s="222" t="s">
        <v>363</v>
      </c>
      <c r="C28" s="57">
        <f>'Section 2 data'!$D$49</f>
        <v>0.91498000000000002</v>
      </c>
      <c r="D28" s="259">
        <f>'Section 2 data'!$E$49</f>
        <v>32.889679999999998</v>
      </c>
      <c r="E28" s="223">
        <f>'Section 2 data'!$F$49</f>
        <v>5.8004748172391718</v>
      </c>
      <c r="F28" s="260">
        <f t="shared" si="2"/>
        <v>33.804659999999998</v>
      </c>
    </row>
    <row r="29" spans="2:6" ht="15" customHeight="1" x14ac:dyDescent="0.2">
      <c r="B29" s="222" t="s">
        <v>364</v>
      </c>
      <c r="C29" s="57">
        <f>'Section 2 data'!$D$50</f>
        <v>2.1309800000000001</v>
      </c>
      <c r="D29" s="259">
        <f>'Section 2 data'!$E$50</f>
        <v>20.602349999999998</v>
      </c>
      <c r="E29" s="246">
        <f>'Section 2 data'!$F$50</f>
        <v>7.5614731675959197</v>
      </c>
      <c r="F29" s="260">
        <f t="shared" si="2"/>
        <v>22.733329999999999</v>
      </c>
    </row>
    <row r="30" spans="2:6" ht="15" customHeight="1" x14ac:dyDescent="0.2">
      <c r="B30" s="222" t="s">
        <v>365</v>
      </c>
      <c r="C30" s="57">
        <f>'Section 2 data'!$D$51</f>
        <v>0.98824999999999996</v>
      </c>
      <c r="D30" s="259">
        <f>'Section 2 data'!$E$51</f>
        <v>11.49994</v>
      </c>
      <c r="E30" s="246">
        <f>'Section 2 data'!$F$51</f>
        <v>11.04</v>
      </c>
      <c r="F30" s="260">
        <f t="shared" si="2"/>
        <v>12.488190000000001</v>
      </c>
    </row>
    <row r="31" spans="2:6" ht="15" customHeight="1" x14ac:dyDescent="0.2">
      <c r="B31" s="222" t="s">
        <v>366</v>
      </c>
      <c r="C31" s="57">
        <f>'Section 2 data'!$D$52</f>
        <v>0.16785</v>
      </c>
      <c r="D31" s="259">
        <f>'Section 2 data'!$E$52</f>
        <v>6.2533700000000003</v>
      </c>
      <c r="E31" s="246">
        <f>'Section 2 data'!$F$52</f>
        <v>14.77</v>
      </c>
      <c r="F31" s="260">
        <f t="shared" si="2"/>
        <v>6.4212199999999999</v>
      </c>
    </row>
    <row r="32" spans="2:6" ht="15" customHeight="1" x14ac:dyDescent="0.2">
      <c r="B32" s="222" t="s">
        <v>367</v>
      </c>
      <c r="C32" s="57">
        <f>'Section 2 data'!$D$53</f>
        <v>0.13378000000000001</v>
      </c>
      <c r="D32" s="259">
        <f>'Section 2 data'!$E$53</f>
        <v>4.5844400000000007</v>
      </c>
      <c r="E32" s="223">
        <f>'Section 2 data'!$F$53</f>
        <v>19.702135912887901</v>
      </c>
      <c r="F32" s="260">
        <f t="shared" si="2"/>
        <v>4.7182200000000005</v>
      </c>
    </row>
    <row r="33" spans="2:6" ht="15" customHeight="1" x14ac:dyDescent="0.2">
      <c r="B33" s="228" t="s">
        <v>80</v>
      </c>
      <c r="C33" s="262">
        <f>'Section 2 data'!$D$5</f>
        <v>5.3738100000000006</v>
      </c>
      <c r="D33" s="262">
        <f>'Section 2 data'!$E$5</f>
        <v>91.230199999999996</v>
      </c>
      <c r="E33" s="248">
        <f>'Section 2 data'!$F$5</f>
        <v>2.84</v>
      </c>
      <c r="F33" s="263">
        <f t="shared" si="2"/>
        <v>96.604010000000002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54" t="s">
        <v>271</v>
      </c>
      <c r="C5" s="39" t="s">
        <v>78</v>
      </c>
      <c r="D5" s="856" t="s">
        <v>79</v>
      </c>
      <c r="E5" s="856"/>
      <c r="F5" s="219" t="s">
        <v>80</v>
      </c>
    </row>
    <row r="6" spans="2:6" ht="30" customHeight="1" x14ac:dyDescent="0.2">
      <c r="B6" s="855"/>
      <c r="C6" s="257" t="s">
        <v>81</v>
      </c>
      <c r="D6" s="257" t="s">
        <v>81</v>
      </c>
      <c r="E6" s="11" t="s">
        <v>82</v>
      </c>
      <c r="F6" s="258" t="s">
        <v>81</v>
      </c>
    </row>
    <row r="7" spans="2:6" ht="15" customHeight="1" x14ac:dyDescent="0.2">
      <c r="B7" s="220" t="s">
        <v>92</v>
      </c>
      <c r="C7" s="221"/>
      <c r="D7" s="221"/>
      <c r="E7" s="221"/>
      <c r="F7" s="221"/>
    </row>
    <row r="8" spans="2:6" ht="15" customHeight="1" x14ac:dyDescent="0.2">
      <c r="B8" s="222" t="s">
        <v>368</v>
      </c>
      <c r="C8" s="57">
        <f>'Section 2 data'!$D$58</f>
        <v>0.12490000000000001</v>
      </c>
      <c r="D8" s="259">
        <f>'Section 2 data'!$E$58</f>
        <v>7.1599999999999997E-2</v>
      </c>
      <c r="E8" s="223">
        <f>'Section 2 data'!$F$58</f>
        <v>56.34</v>
      </c>
      <c r="F8" s="260">
        <f>SUM(C8,D8)</f>
        <v>0.19650000000000001</v>
      </c>
    </row>
    <row r="9" spans="2:6" ht="15" customHeight="1" x14ac:dyDescent="0.2">
      <c r="B9" s="224" t="s">
        <v>369</v>
      </c>
      <c r="C9" s="57">
        <f>'Section 2 data'!$D$59</f>
        <v>8.4659999999999999E-2</v>
      </c>
      <c r="D9" s="259">
        <f>'Section 2 data'!$E$59</f>
        <v>0.24254000000000001</v>
      </c>
      <c r="E9" s="223">
        <f>'Section 2 data'!$F$59</f>
        <v>41.56</v>
      </c>
      <c r="F9" s="260">
        <f t="shared" ref="F9:F17" si="0">SUM(C9,D9)</f>
        <v>0.32719999999999999</v>
      </c>
    </row>
    <row r="10" spans="2:6" ht="15" customHeight="1" x14ac:dyDescent="0.2">
      <c r="B10" s="225" t="s">
        <v>370</v>
      </c>
      <c r="C10" s="57">
        <f>'Section 2 data'!$D$60</f>
        <v>0.72350000000000003</v>
      </c>
      <c r="D10" s="259">
        <f>'Section 2 data'!$E$60</f>
        <v>0.34012999999999999</v>
      </c>
      <c r="E10" s="223">
        <f>'Section 2 data'!$F$60</f>
        <v>41.5</v>
      </c>
      <c r="F10" s="260">
        <f t="shared" si="0"/>
        <v>1.0636300000000001</v>
      </c>
    </row>
    <row r="11" spans="2:6" ht="15" customHeight="1" x14ac:dyDescent="0.2">
      <c r="B11" s="222" t="s">
        <v>371</v>
      </c>
      <c r="C11" s="57">
        <f>'Section 2 data'!$D$61</f>
        <v>8.9459999999999998E-2</v>
      </c>
      <c r="D11" s="259">
        <f>'Section 2 data'!$E$61</f>
        <v>1.6311600000000002</v>
      </c>
      <c r="E11" s="223">
        <f>'Section 2 data'!$F$61</f>
        <v>21.8</v>
      </c>
      <c r="F11" s="260">
        <f t="shared" si="0"/>
        <v>1.7206200000000003</v>
      </c>
    </row>
    <row r="12" spans="2:6" ht="15" customHeight="1" x14ac:dyDescent="0.2">
      <c r="B12" s="222" t="s">
        <v>372</v>
      </c>
      <c r="C12" s="57">
        <f>'Section 2 data'!$D$62</f>
        <v>0.44124999999999998</v>
      </c>
      <c r="D12" s="259">
        <f>'Section 2 data'!$E$62</f>
        <v>2.3657499999999998</v>
      </c>
      <c r="E12" s="223">
        <f>'Section 2 data'!$F$62</f>
        <v>20.38</v>
      </c>
      <c r="F12" s="260">
        <f t="shared" si="0"/>
        <v>2.8069999999999999</v>
      </c>
    </row>
    <row r="13" spans="2:6" ht="15" customHeight="1" x14ac:dyDescent="0.2">
      <c r="B13" s="222" t="s">
        <v>373</v>
      </c>
      <c r="C13" s="57">
        <f>'Section 2 data'!$D$63</f>
        <v>0.59299999999999997</v>
      </c>
      <c r="D13" s="259">
        <f>'Section 2 data'!$E$63</f>
        <v>2.0444400000000003</v>
      </c>
      <c r="E13" s="223">
        <f>'Section 2 data'!$F$63</f>
        <v>19.03</v>
      </c>
      <c r="F13" s="260">
        <f t="shared" si="0"/>
        <v>2.6374400000000002</v>
      </c>
    </row>
    <row r="14" spans="2:6" ht="15" customHeight="1" x14ac:dyDescent="0.2">
      <c r="B14" s="222" t="s">
        <v>374</v>
      </c>
      <c r="C14" s="57">
        <f>'Section 2 data'!$D$64</f>
        <v>0.4551</v>
      </c>
      <c r="D14" s="259">
        <f>'Section 2 data'!$E$64</f>
        <v>0.90664</v>
      </c>
      <c r="E14" s="223">
        <f>'Section 2 data'!$F$64</f>
        <v>31.32</v>
      </c>
      <c r="F14" s="260">
        <f t="shared" si="0"/>
        <v>1.36174</v>
      </c>
    </row>
    <row r="15" spans="2:6" ht="15" customHeight="1" x14ac:dyDescent="0.2">
      <c r="B15" s="222" t="s">
        <v>375</v>
      </c>
      <c r="C15" s="57">
        <f>'Section 2 data'!$D$65</f>
        <v>2.2579999999999999E-2</v>
      </c>
      <c r="D15" s="259">
        <f>'Section 2 data'!$E$65</f>
        <v>0.10141</v>
      </c>
      <c r="E15" s="223">
        <f>'Section 2 data'!$F$65</f>
        <v>64.05</v>
      </c>
      <c r="F15" s="260">
        <f t="shared" si="0"/>
        <v>0.12399</v>
      </c>
    </row>
    <row r="16" spans="2:6" ht="15" customHeight="1" x14ac:dyDescent="0.2">
      <c r="B16" s="222" t="s">
        <v>376</v>
      </c>
      <c r="C16" s="57">
        <f>'Section 2 data'!$D$66</f>
        <v>0</v>
      </c>
      <c r="D16" s="259">
        <f>'Section 2 data'!$E$66</f>
        <v>6.3600000000000002E-3</v>
      </c>
      <c r="E16" s="223">
        <f>'Section 2 data'!$F$66</f>
        <v>103.34</v>
      </c>
      <c r="F16" s="260">
        <f t="shared" si="0"/>
        <v>6.3600000000000002E-3</v>
      </c>
    </row>
    <row r="17" spans="2:6" ht="15" customHeight="1" x14ac:dyDescent="0.2">
      <c r="B17" s="226" t="s">
        <v>80</v>
      </c>
      <c r="C17" s="73">
        <f>'Section 2 data'!$D$6</f>
        <v>2.5344600000000002</v>
      </c>
      <c r="D17" s="73">
        <f>'Section 2 data'!$E$6</f>
        <v>7.7100400000000002</v>
      </c>
      <c r="E17" s="227">
        <f>'Section 2 data'!$F$6</f>
        <v>8.5500000000000007</v>
      </c>
      <c r="F17" s="261">
        <f t="shared" si="0"/>
        <v>10.2445</v>
      </c>
    </row>
    <row r="18" spans="2:6" ht="15" customHeight="1" x14ac:dyDescent="0.2">
      <c r="B18" s="220" t="s">
        <v>105</v>
      </c>
      <c r="C18" s="221"/>
      <c r="D18" s="221"/>
      <c r="E18" s="221"/>
      <c r="F18" s="221"/>
    </row>
    <row r="19" spans="2:6" ht="15" customHeight="1" x14ac:dyDescent="0.2">
      <c r="B19" s="222" t="s">
        <v>368</v>
      </c>
      <c r="C19" s="57">
        <f>'Section 2 data'!$D$68</f>
        <v>0.20180000000000001</v>
      </c>
      <c r="D19" s="259">
        <f>'Section 2 data'!$E$68</f>
        <v>10.544649999999999</v>
      </c>
      <c r="E19" s="223">
        <f>'Section 2 data'!$F$68</f>
        <v>11.28</v>
      </c>
      <c r="F19" s="260">
        <f t="shared" ref="F19:F28" si="1">SUM(C19,D19)</f>
        <v>10.746449999999999</v>
      </c>
    </row>
    <row r="20" spans="2:6" ht="15" customHeight="1" x14ac:dyDescent="0.2">
      <c r="B20" s="224" t="s">
        <v>369</v>
      </c>
      <c r="C20" s="57">
        <f>'Section 2 data'!$D$69</f>
        <v>0.59736999999999996</v>
      </c>
      <c r="D20" s="259">
        <f>'Section 2 data'!$E$69</f>
        <v>14.27544</v>
      </c>
      <c r="E20" s="223">
        <f>'Section 2 data'!$F$69</f>
        <v>8.2899999999999991</v>
      </c>
      <c r="F20" s="260">
        <f t="shared" si="1"/>
        <v>14.872809999999999</v>
      </c>
    </row>
    <row r="21" spans="2:6" ht="15" customHeight="1" x14ac:dyDescent="0.2">
      <c r="B21" s="225" t="s">
        <v>370</v>
      </c>
      <c r="C21" s="57">
        <f>'Section 2 data'!$D$70</f>
        <v>0.41398000000000001</v>
      </c>
      <c r="D21" s="259">
        <f>'Section 2 data'!$E$70</f>
        <v>16.09919</v>
      </c>
      <c r="E21" s="223">
        <f>'Section 2 data'!$F$70</f>
        <v>8.26</v>
      </c>
      <c r="F21" s="260">
        <f t="shared" si="1"/>
        <v>16.513169999999999</v>
      </c>
    </row>
    <row r="22" spans="2:6" ht="15" customHeight="1" x14ac:dyDescent="0.2">
      <c r="B22" s="222" t="s">
        <v>371</v>
      </c>
      <c r="C22" s="57">
        <f>'Section 2 data'!$D$71</f>
        <v>0.44650000000000001</v>
      </c>
      <c r="D22" s="259">
        <f>'Section 2 data'!$E$71</f>
        <v>8.22499</v>
      </c>
      <c r="E22" s="223">
        <f>'Section 2 data'!$F$71</f>
        <v>10.15</v>
      </c>
      <c r="F22" s="260">
        <f t="shared" si="1"/>
        <v>8.6714900000000004</v>
      </c>
    </row>
    <row r="23" spans="2:6" ht="15" customHeight="1" x14ac:dyDescent="0.2">
      <c r="B23" s="222" t="s">
        <v>372</v>
      </c>
      <c r="C23" s="57">
        <f>'Section 2 data'!$D$72</f>
        <v>0.81984000000000001</v>
      </c>
      <c r="D23" s="259">
        <f>'Section 2 data'!$E$72</f>
        <v>12.85519</v>
      </c>
      <c r="E23" s="223">
        <f>'Section 2 data'!$F$72</f>
        <v>9.11</v>
      </c>
      <c r="F23" s="260">
        <f t="shared" si="1"/>
        <v>13.67503</v>
      </c>
    </row>
    <row r="24" spans="2:6" ht="15" customHeight="1" x14ac:dyDescent="0.2">
      <c r="B24" s="222" t="s">
        <v>373</v>
      </c>
      <c r="C24" s="57">
        <f>'Section 2 data'!$D$73</f>
        <v>0.29197000000000001</v>
      </c>
      <c r="D24" s="259">
        <f>'Section 2 data'!$E$73</f>
        <v>7.4560300000000002</v>
      </c>
      <c r="E24" s="223">
        <f>'Section 2 data'!$F$73</f>
        <v>12.68</v>
      </c>
      <c r="F24" s="260">
        <f t="shared" si="1"/>
        <v>7.7480000000000002</v>
      </c>
    </row>
    <row r="25" spans="2:6" ht="15" customHeight="1" x14ac:dyDescent="0.2">
      <c r="B25" s="222" t="s">
        <v>374</v>
      </c>
      <c r="C25" s="57">
        <f>'Section 2 data'!$D$74</f>
        <v>6.3259999999999997E-2</v>
      </c>
      <c r="D25" s="259">
        <f>'Section 2 data'!$E$74</f>
        <v>8.5047199999999989</v>
      </c>
      <c r="E25" s="223">
        <f>'Section 2 data'!$F$74</f>
        <v>12.53</v>
      </c>
      <c r="F25" s="260">
        <f t="shared" si="1"/>
        <v>8.5679799999999986</v>
      </c>
    </row>
    <row r="26" spans="2:6" ht="15" customHeight="1" x14ac:dyDescent="0.2">
      <c r="B26" s="222" t="s">
        <v>375</v>
      </c>
      <c r="C26" s="57">
        <f>'Section 2 data'!$D$75</f>
        <v>4.64E-3</v>
      </c>
      <c r="D26" s="259">
        <f>'Section 2 data'!$E$75</f>
        <v>3.2787700000000002</v>
      </c>
      <c r="E26" s="223">
        <f>'Section 2 data'!$F$75</f>
        <v>21.47</v>
      </c>
      <c r="F26" s="260">
        <f t="shared" si="1"/>
        <v>3.2834100000000004</v>
      </c>
    </row>
    <row r="27" spans="2:6" ht="15" customHeight="1" x14ac:dyDescent="0.2">
      <c r="B27" s="222" t="s">
        <v>376</v>
      </c>
      <c r="C27" s="57">
        <f>'Section 2 data'!$D$76</f>
        <v>0</v>
      </c>
      <c r="D27" s="259">
        <f>'Section 2 data'!$E$76</f>
        <v>2.2577800000000003</v>
      </c>
      <c r="E27" s="223">
        <f>'Section 2 data'!$F$76</f>
        <v>35.229999999999997</v>
      </c>
      <c r="F27" s="260">
        <f t="shared" si="1"/>
        <v>2.2577800000000003</v>
      </c>
    </row>
    <row r="28" spans="2:6" ht="15" customHeight="1" x14ac:dyDescent="0.2">
      <c r="B28" s="226" t="s">
        <v>80</v>
      </c>
      <c r="C28" s="73">
        <f>'Section 2 data'!$D$7</f>
        <v>2.83935</v>
      </c>
      <c r="D28" s="73">
        <f>'Section 2 data'!$E$7</f>
        <v>83.496759999999995</v>
      </c>
      <c r="E28" s="227">
        <f>'Section 2 data'!$F$7</f>
        <v>3.14</v>
      </c>
      <c r="F28" s="261">
        <f t="shared" si="1"/>
        <v>86.336109999999991</v>
      </c>
    </row>
    <row r="29" spans="2:6" ht="15" customHeight="1" x14ac:dyDescent="0.2">
      <c r="B29" s="220" t="s">
        <v>106</v>
      </c>
      <c r="C29" s="221"/>
      <c r="D29" s="221"/>
      <c r="E29" s="221"/>
      <c r="F29" s="221"/>
    </row>
    <row r="30" spans="2:6" ht="15" customHeight="1" x14ac:dyDescent="0.2">
      <c r="B30" s="222" t="s">
        <v>368</v>
      </c>
      <c r="C30" s="57">
        <f>'Section 2 data'!$D$78</f>
        <v>0.32669999999999999</v>
      </c>
      <c r="D30" s="259">
        <f>'Section 2 data'!$E$78</f>
        <v>10.61675</v>
      </c>
      <c r="E30" s="223">
        <f>'Section 2 data'!$F$78</f>
        <v>11.3</v>
      </c>
      <c r="F30" s="260">
        <f t="shared" ref="F30:F39" si="2">SUM(C30,D30)</f>
        <v>10.94345</v>
      </c>
    </row>
    <row r="31" spans="2:6" ht="15" customHeight="1" x14ac:dyDescent="0.2">
      <c r="B31" s="224" t="s">
        <v>369</v>
      </c>
      <c r="C31" s="57">
        <f>'Section 2 data'!$D$79</f>
        <v>0.68201999999999996</v>
      </c>
      <c r="D31" s="259">
        <f>'Section 2 data'!$E$79</f>
        <v>14.518879999999999</v>
      </c>
      <c r="E31" s="223">
        <f>'Section 2 data'!$F$79</f>
        <v>8.19</v>
      </c>
      <c r="F31" s="260">
        <f t="shared" si="2"/>
        <v>15.200899999999999</v>
      </c>
    </row>
    <row r="32" spans="2:6" ht="15" customHeight="1" x14ac:dyDescent="0.2">
      <c r="B32" s="225" t="s">
        <v>370</v>
      </c>
      <c r="C32" s="57">
        <f>'Section 2 data'!$D$80</f>
        <v>1.13748</v>
      </c>
      <c r="D32" s="259">
        <f>'Section 2 data'!$E$80</f>
        <v>16.440740000000002</v>
      </c>
      <c r="E32" s="223">
        <f>'Section 2 data'!$F$80</f>
        <v>8.11</v>
      </c>
      <c r="F32" s="260">
        <f t="shared" si="2"/>
        <v>17.578220000000002</v>
      </c>
    </row>
    <row r="33" spans="2:6" ht="15" customHeight="1" x14ac:dyDescent="0.2">
      <c r="B33" s="222" t="s">
        <v>371</v>
      </c>
      <c r="C33" s="57">
        <f>'Section 2 data'!$D$81</f>
        <v>0.53595999999999999</v>
      </c>
      <c r="D33" s="259">
        <f>'Section 2 data'!$E$81</f>
        <v>9.8609299999999998</v>
      </c>
      <c r="E33" s="223">
        <f>'Section 2 data'!$F$81</f>
        <v>9.2200000000000006</v>
      </c>
      <c r="F33" s="260">
        <f t="shared" si="2"/>
        <v>10.396889999999999</v>
      </c>
    </row>
    <row r="34" spans="2:6" ht="15" customHeight="1" x14ac:dyDescent="0.2">
      <c r="B34" s="222" t="s">
        <v>372</v>
      </c>
      <c r="C34" s="57">
        <f>'Section 2 data'!$D$82</f>
        <v>1.2610899999999998</v>
      </c>
      <c r="D34" s="259">
        <f>'Section 2 data'!$E$82</f>
        <v>15.229629999999998</v>
      </c>
      <c r="E34" s="223">
        <f>'Section 2 data'!$F$82</f>
        <v>8.16</v>
      </c>
      <c r="F34" s="260">
        <f t="shared" si="2"/>
        <v>16.49072</v>
      </c>
    </row>
    <row r="35" spans="2:6" ht="15" customHeight="1" x14ac:dyDescent="0.2">
      <c r="B35" s="222" t="s">
        <v>373</v>
      </c>
      <c r="C35" s="57">
        <f>'Section 2 data'!$D$83</f>
        <v>0.88497999999999999</v>
      </c>
      <c r="D35" s="259">
        <f>'Section 2 data'!$E$83</f>
        <v>9.503639999999999</v>
      </c>
      <c r="E35" s="223">
        <f>'Section 2 data'!$F$83</f>
        <v>10.59</v>
      </c>
      <c r="F35" s="260">
        <f t="shared" si="2"/>
        <v>10.38862</v>
      </c>
    </row>
    <row r="36" spans="2:6" ht="15" customHeight="1" x14ac:dyDescent="0.2">
      <c r="B36" s="222" t="s">
        <v>374</v>
      </c>
      <c r="C36" s="57">
        <f>'Section 2 data'!$D$84</f>
        <v>0.51836000000000004</v>
      </c>
      <c r="D36" s="259">
        <f>'Section 2 data'!$E$84</f>
        <v>9.4144799999999993</v>
      </c>
      <c r="E36" s="223">
        <f>'Section 2 data'!$F$84</f>
        <v>11.59</v>
      </c>
      <c r="F36" s="260">
        <f t="shared" si="2"/>
        <v>9.9328399999999988</v>
      </c>
    </row>
    <row r="37" spans="2:6" ht="15" customHeight="1" x14ac:dyDescent="0.2">
      <c r="B37" s="222" t="s">
        <v>375</v>
      </c>
      <c r="C37" s="57">
        <f>'Section 2 data'!$D$85</f>
        <v>2.7219999999999998E-2</v>
      </c>
      <c r="D37" s="259">
        <f>'Section 2 data'!$E$85</f>
        <v>3.38103</v>
      </c>
      <c r="E37" s="223">
        <f>'Section 2 data'!$F$85</f>
        <v>20.92</v>
      </c>
      <c r="F37" s="260">
        <f t="shared" si="2"/>
        <v>3.4082499999999998</v>
      </c>
    </row>
    <row r="38" spans="2:6" ht="15" customHeight="1" x14ac:dyDescent="0.2">
      <c r="B38" s="222" t="s">
        <v>376</v>
      </c>
      <c r="C38" s="57">
        <f>'Section 2 data'!$D$86</f>
        <v>0</v>
      </c>
      <c r="D38" s="259">
        <f>'Section 2 data'!$E$86</f>
        <v>2.2641399999999998</v>
      </c>
      <c r="E38" s="223">
        <f>'Section 2 data'!$F$86</f>
        <v>35.130000000000003</v>
      </c>
      <c r="F38" s="260">
        <f t="shared" si="2"/>
        <v>2.2641399999999998</v>
      </c>
    </row>
    <row r="39" spans="2:6" ht="15" customHeight="1" x14ac:dyDescent="0.2">
      <c r="B39" s="228" t="s">
        <v>80</v>
      </c>
      <c r="C39" s="262">
        <f>'Section 2 data'!$D$5</f>
        <v>5.3738100000000006</v>
      </c>
      <c r="D39" s="262">
        <f>'Section 2 data'!$E$5</f>
        <v>91.230199999999996</v>
      </c>
      <c r="E39" s="230">
        <f>'Section 2 data'!$F$5</f>
        <v>2.84</v>
      </c>
      <c r="F39" s="263">
        <f t="shared" si="2"/>
        <v>96.604010000000002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51" t="s">
        <v>76</v>
      </c>
      <c r="C5" s="14" t="s">
        <v>78</v>
      </c>
      <c r="D5" s="857" t="s">
        <v>79</v>
      </c>
      <c r="E5" s="858"/>
      <c r="F5" s="15" t="s">
        <v>80</v>
      </c>
    </row>
    <row r="6" spans="2:6" ht="30" customHeight="1" x14ac:dyDescent="0.2">
      <c r="B6" s="852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53" t="str">
        <f>Index!$B$4</f>
        <v>Kent South London and East Sussex</v>
      </c>
      <c r="C7" s="254">
        <f>'Section 2 data'!$D$91</f>
        <v>6.0729999999999999E-2</v>
      </c>
      <c r="D7" s="254">
        <f>'Section 2 data'!$E$91</f>
        <v>0.78816999999999993</v>
      </c>
      <c r="E7" s="255">
        <f>'Section 2 data'!$F$91</f>
        <v>49.05</v>
      </c>
      <c r="F7" s="256">
        <f>SUM(C7,D7)</f>
        <v>0.84889999999999988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757</v>
      </c>
    </row>
    <row r="5" spans="2:4" ht="30" customHeight="1" x14ac:dyDescent="0.2">
      <c r="B5" s="848"/>
      <c r="C5" s="40" t="s">
        <v>674</v>
      </c>
      <c r="D5" s="232" t="s">
        <v>675</v>
      </c>
    </row>
    <row r="6" spans="2:4" ht="30" customHeight="1" x14ac:dyDescent="0.2">
      <c r="B6" s="849"/>
      <c r="C6" s="859" t="s">
        <v>81</v>
      </c>
      <c r="D6" s="860"/>
    </row>
    <row r="7" spans="2:4" ht="15" customHeight="1" x14ac:dyDescent="0.2">
      <c r="B7" s="203" t="str">
        <f>Index!$B$4</f>
        <v>Kent South London and East Sussex</v>
      </c>
      <c r="C7" s="204"/>
      <c r="D7" s="204"/>
    </row>
    <row r="8" spans="2:4" ht="15" customHeight="1" x14ac:dyDescent="0.2">
      <c r="B8" s="133" t="s">
        <v>19</v>
      </c>
      <c r="C8" s="60">
        <f>'Section 2 data'!$H$96</f>
        <v>86.830274001973166</v>
      </c>
      <c r="D8" s="508">
        <f>'Section 2 data'!$H$7</f>
        <v>86.336109999999991</v>
      </c>
    </row>
    <row r="9" spans="2:4" ht="15" customHeight="1" x14ac:dyDescent="0.2">
      <c r="B9" s="509" t="s">
        <v>20</v>
      </c>
      <c r="C9" s="62">
        <f>'Section 2 data'!$H$97</f>
        <v>12.705300044475891</v>
      </c>
      <c r="D9" s="510">
        <f>'Section 2 data'!$H$6</f>
        <v>10.2445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8"/>
      <c r="B2" s="302"/>
      <c r="C2" s="303"/>
      <c r="D2" s="284"/>
      <c r="E2" s="285"/>
      <c r="F2" s="279"/>
      <c r="H2" s="302"/>
      <c r="I2" s="303"/>
      <c r="J2" s="285"/>
      <c r="K2" s="285"/>
      <c r="L2" s="285"/>
      <c r="M2" s="285"/>
      <c r="N2" s="279"/>
      <c r="P2" s="302"/>
      <c r="Q2" s="303"/>
      <c r="R2" s="284"/>
      <c r="S2" s="285"/>
    </row>
    <row r="3" spans="1:19" x14ac:dyDescent="0.2">
      <c r="A3" s="278"/>
      <c r="B3" s="795" t="s">
        <v>685</v>
      </c>
      <c r="C3" s="796"/>
      <c r="D3" s="796"/>
      <c r="E3" s="796"/>
      <c r="F3" s="796"/>
      <c r="G3" s="796"/>
      <c r="H3" s="796"/>
    </row>
    <row r="4" spans="1:19" x14ac:dyDescent="0.2">
      <c r="A4" s="151"/>
      <c r="B4" s="286"/>
      <c r="C4" s="286" t="s">
        <v>607</v>
      </c>
      <c r="D4" s="445" t="s">
        <v>78</v>
      </c>
      <c r="E4" s="445" t="s">
        <v>310</v>
      </c>
      <c r="F4" s="445" t="s">
        <v>82</v>
      </c>
      <c r="G4" s="445" t="s">
        <v>311</v>
      </c>
      <c r="H4" s="445" t="s">
        <v>489</v>
      </c>
      <c r="I4" s="151"/>
      <c r="J4" s="151"/>
    </row>
    <row r="5" spans="1:19" s="23" customFormat="1" x14ac:dyDescent="0.2">
      <c r="A5" s="433"/>
      <c r="B5" s="441"/>
      <c r="C5" s="431" t="s">
        <v>106</v>
      </c>
      <c r="D5" s="432">
        <v>684.46400000000006</v>
      </c>
      <c r="E5" s="434">
        <v>16334.795</v>
      </c>
      <c r="F5" s="439">
        <v>4.1399999999999997</v>
      </c>
      <c r="G5" s="446">
        <f>E5*F5/100</f>
        <v>676.26051299999995</v>
      </c>
      <c r="H5" s="447">
        <f>SUM(D5,E5)</f>
        <v>17019.259000000002</v>
      </c>
      <c r="I5" s="433"/>
      <c r="J5" s="433"/>
    </row>
    <row r="6" spans="1:19" s="24" customFormat="1" x14ac:dyDescent="0.2">
      <c r="A6" s="435"/>
      <c r="B6" s="442"/>
      <c r="C6" s="431" t="s">
        <v>92</v>
      </c>
      <c r="D6" s="432">
        <v>344.06200000000001</v>
      </c>
      <c r="E6" s="434">
        <v>1684.798</v>
      </c>
      <c r="F6" s="439">
        <v>9.75</v>
      </c>
      <c r="G6" s="446">
        <f t="shared" ref="G6:G26" si="0">E6*F6/100</f>
        <v>164.26780500000001</v>
      </c>
      <c r="H6" s="447">
        <f>SUM(D6,E6)</f>
        <v>2028.8600000000001</v>
      </c>
      <c r="I6" s="435"/>
      <c r="J6" s="435"/>
    </row>
    <row r="7" spans="1:19" s="24" customFormat="1" x14ac:dyDescent="0.2">
      <c r="A7" s="435"/>
      <c r="B7" s="442"/>
      <c r="C7" s="431" t="s">
        <v>105</v>
      </c>
      <c r="D7" s="432">
        <v>340.40199999999999</v>
      </c>
      <c r="E7" s="434">
        <v>14645.942999999999</v>
      </c>
      <c r="F7" s="439">
        <v>4.59</v>
      </c>
      <c r="G7" s="446">
        <f>E7*F7/100</f>
        <v>672.24878369999988</v>
      </c>
      <c r="H7" s="447">
        <f>SUM(D7,E7)</f>
        <v>14986.344999999999</v>
      </c>
      <c r="I7" s="435"/>
      <c r="J7" s="435"/>
    </row>
    <row r="8" spans="1:19" s="24" customFormat="1" x14ac:dyDescent="0.2">
      <c r="A8" s="435"/>
      <c r="B8" s="442"/>
      <c r="C8" s="431" t="s">
        <v>84</v>
      </c>
      <c r="D8" s="432">
        <v>3.9E-2</v>
      </c>
      <c r="E8" s="436">
        <v>62.093000000000004</v>
      </c>
      <c r="F8" s="439">
        <v>57.64</v>
      </c>
      <c r="G8" s="446">
        <f t="shared" si="0"/>
        <v>35.790405200000002</v>
      </c>
      <c r="H8" s="447">
        <f>SUM(D8,E8)</f>
        <v>62.132000000000005</v>
      </c>
      <c r="I8" s="435"/>
      <c r="J8" s="435"/>
    </row>
    <row r="9" spans="1:19" s="24" customFormat="1" x14ac:dyDescent="0.2">
      <c r="A9" s="435"/>
      <c r="B9" s="442"/>
      <c r="C9" s="431" t="s">
        <v>85</v>
      </c>
      <c r="D9" s="432">
        <v>85.253</v>
      </c>
      <c r="E9" s="436">
        <v>466.142</v>
      </c>
      <c r="F9" s="439">
        <v>20.399999999999999</v>
      </c>
      <c r="G9" s="446">
        <f t="shared" si="0"/>
        <v>95.092967999999999</v>
      </c>
      <c r="H9" s="447">
        <f t="shared" ref="H9:H26" si="1">SUM(D9,E9)</f>
        <v>551.39499999999998</v>
      </c>
      <c r="I9" s="435"/>
      <c r="J9" s="435"/>
    </row>
    <row r="10" spans="1:19" s="24" customFormat="1" x14ac:dyDescent="0.2">
      <c r="A10" s="435"/>
      <c r="B10" s="442"/>
      <c r="C10" s="431" t="s">
        <v>86</v>
      </c>
      <c r="D10" s="432">
        <v>118.589</v>
      </c>
      <c r="E10" s="436">
        <v>322.46899999999999</v>
      </c>
      <c r="F10" s="439">
        <v>24.46</v>
      </c>
      <c r="G10" s="446">
        <f t="shared" si="0"/>
        <v>78.875917399999992</v>
      </c>
      <c r="H10" s="447">
        <f t="shared" si="1"/>
        <v>441.05799999999999</v>
      </c>
      <c r="I10" s="435"/>
      <c r="J10" s="435"/>
    </row>
    <row r="11" spans="1:19" s="24" customFormat="1" x14ac:dyDescent="0.2">
      <c r="A11" s="435"/>
      <c r="B11" s="442"/>
      <c r="C11" s="431" t="s">
        <v>87</v>
      </c>
      <c r="D11" s="432">
        <v>29.387</v>
      </c>
      <c r="E11" s="436">
        <v>103.154</v>
      </c>
      <c r="F11" s="439">
        <v>36.92</v>
      </c>
      <c r="G11" s="446">
        <f t="shared" si="0"/>
        <v>38.084456800000005</v>
      </c>
      <c r="H11" s="447">
        <f t="shared" si="1"/>
        <v>132.541</v>
      </c>
      <c r="I11" s="435"/>
      <c r="J11" s="435"/>
    </row>
    <row r="12" spans="1:19" s="24" customFormat="1" x14ac:dyDescent="0.2">
      <c r="A12" s="435"/>
      <c r="B12" s="442"/>
      <c r="C12" s="431" t="s">
        <v>88</v>
      </c>
      <c r="D12" s="432">
        <v>16.847000000000001</v>
      </c>
      <c r="E12" s="436">
        <v>277.39600000000002</v>
      </c>
      <c r="F12" s="439">
        <v>26.26</v>
      </c>
      <c r="G12" s="446">
        <f t="shared" si="0"/>
        <v>72.844189600000007</v>
      </c>
      <c r="H12" s="447">
        <f t="shared" si="1"/>
        <v>294.24299999999999</v>
      </c>
      <c r="I12" s="435"/>
      <c r="J12" s="435"/>
    </row>
    <row r="13" spans="1:19" s="24" customFormat="1" x14ac:dyDescent="0.2">
      <c r="A13" s="435"/>
      <c r="B13" s="442"/>
      <c r="C13" s="431" t="s">
        <v>89</v>
      </c>
      <c r="D13" s="432">
        <v>44.162999999999997</v>
      </c>
      <c r="E13" s="436">
        <v>47.968000000000004</v>
      </c>
      <c r="F13" s="439">
        <v>51.59</v>
      </c>
      <c r="G13" s="446">
        <f t="shared" si="0"/>
        <v>24.746691200000004</v>
      </c>
      <c r="H13" s="447">
        <f t="shared" si="1"/>
        <v>92.131</v>
      </c>
      <c r="I13" s="435"/>
      <c r="J13" s="435"/>
    </row>
    <row r="14" spans="1:19" s="24" customFormat="1" x14ac:dyDescent="0.2">
      <c r="A14" s="435"/>
      <c r="B14" s="442"/>
      <c r="C14" s="431" t="s">
        <v>90</v>
      </c>
      <c r="D14" s="432">
        <v>0</v>
      </c>
      <c r="E14" s="436">
        <v>0</v>
      </c>
      <c r="F14" s="439">
        <v>0</v>
      </c>
      <c r="G14" s="446">
        <f t="shared" si="0"/>
        <v>0</v>
      </c>
      <c r="H14" s="447">
        <f t="shared" si="1"/>
        <v>0</v>
      </c>
      <c r="I14" s="435"/>
      <c r="J14" s="435"/>
    </row>
    <row r="15" spans="1:19" s="24" customFormat="1" x14ac:dyDescent="0.2">
      <c r="A15" s="435"/>
      <c r="B15" s="442"/>
      <c r="C15" s="431" t="s">
        <v>91</v>
      </c>
      <c r="D15" s="432">
        <v>49.783999999999999</v>
      </c>
      <c r="E15" s="436">
        <v>427.72699999999998</v>
      </c>
      <c r="F15" s="439">
        <v>26.33</v>
      </c>
      <c r="G15" s="446">
        <f t="shared" si="0"/>
        <v>112.62051909999998</v>
      </c>
      <c r="H15" s="447">
        <f t="shared" si="1"/>
        <v>477.51099999999997</v>
      </c>
      <c r="I15" s="435"/>
      <c r="J15" s="435"/>
    </row>
    <row r="16" spans="1:19" s="24" customFormat="1" x14ac:dyDescent="0.2">
      <c r="A16" s="435"/>
      <c r="B16" s="442"/>
      <c r="C16" s="431" t="s">
        <v>94</v>
      </c>
      <c r="D16" s="432">
        <v>66.509</v>
      </c>
      <c r="E16" s="436">
        <v>4768.1130000000003</v>
      </c>
      <c r="F16" s="439">
        <v>9.69</v>
      </c>
      <c r="G16" s="446">
        <f t="shared" si="0"/>
        <v>462.03014970000004</v>
      </c>
      <c r="H16" s="447">
        <f t="shared" si="1"/>
        <v>4834.6220000000003</v>
      </c>
      <c r="I16" s="435"/>
      <c r="J16" s="435"/>
    </row>
    <row r="17" spans="1:10" s="24" customFormat="1" x14ac:dyDescent="0.2">
      <c r="A17" s="435"/>
      <c r="B17" s="442"/>
      <c r="C17" s="431" t="s">
        <v>95</v>
      </c>
      <c r="D17" s="432">
        <v>160.911</v>
      </c>
      <c r="E17" s="436">
        <v>904.221</v>
      </c>
      <c r="F17" s="439">
        <v>20.89</v>
      </c>
      <c r="G17" s="446">
        <f t="shared" si="0"/>
        <v>188.89176689999999</v>
      </c>
      <c r="H17" s="447">
        <f t="shared" si="1"/>
        <v>1065.1320000000001</v>
      </c>
      <c r="I17" s="435"/>
      <c r="J17" s="435"/>
    </row>
    <row r="18" spans="1:10" s="24" customFormat="1" x14ac:dyDescent="0.2">
      <c r="A18" s="435"/>
      <c r="B18" s="442"/>
      <c r="C18" s="431" t="s">
        <v>96</v>
      </c>
      <c r="D18" s="432">
        <v>8.3409999999999993</v>
      </c>
      <c r="E18" s="436">
        <v>367.476</v>
      </c>
      <c r="F18" s="439">
        <v>28.06</v>
      </c>
      <c r="G18" s="446">
        <f t="shared" si="0"/>
        <v>103.11376559999999</v>
      </c>
      <c r="H18" s="447">
        <f t="shared" si="1"/>
        <v>375.81700000000001</v>
      </c>
      <c r="I18" s="435"/>
      <c r="J18" s="435"/>
    </row>
    <row r="19" spans="1:10" s="24" customFormat="1" x14ac:dyDescent="0.2">
      <c r="A19" s="435"/>
      <c r="B19" s="442"/>
      <c r="C19" s="431" t="s">
        <v>97</v>
      </c>
      <c r="D19" s="432">
        <v>12.41</v>
      </c>
      <c r="E19" s="436">
        <v>1786.663</v>
      </c>
      <c r="F19" s="439">
        <v>16.5</v>
      </c>
      <c r="G19" s="446">
        <f t="shared" si="0"/>
        <v>294.799395</v>
      </c>
      <c r="H19" s="447">
        <f t="shared" si="1"/>
        <v>1799.0730000000001</v>
      </c>
      <c r="I19" s="435"/>
      <c r="J19" s="435"/>
    </row>
    <row r="20" spans="1:10" s="24" customFormat="1" x14ac:dyDescent="0.2">
      <c r="A20" s="435"/>
      <c r="B20" s="442"/>
      <c r="C20" s="431" t="s">
        <v>98</v>
      </c>
      <c r="D20" s="432">
        <v>43.981000000000002</v>
      </c>
      <c r="E20" s="436">
        <v>1525.5039999999999</v>
      </c>
      <c r="F20" s="439">
        <v>9.91</v>
      </c>
      <c r="G20" s="446">
        <f t="shared" si="0"/>
        <v>151.17744639999998</v>
      </c>
      <c r="H20" s="447">
        <f t="shared" si="1"/>
        <v>1569.4849999999999</v>
      </c>
      <c r="I20" s="435"/>
      <c r="J20" s="435"/>
    </row>
    <row r="21" spans="1:10" s="24" customFormat="1" x14ac:dyDescent="0.2">
      <c r="A21" s="435"/>
      <c r="B21" s="442"/>
      <c r="C21" s="431" t="s">
        <v>99</v>
      </c>
      <c r="D21" s="432">
        <v>5.25</v>
      </c>
      <c r="E21" s="436">
        <v>2089.991</v>
      </c>
      <c r="F21" s="439">
        <v>15.74</v>
      </c>
      <c r="G21" s="446">
        <f t="shared" si="0"/>
        <v>328.96458339999998</v>
      </c>
      <c r="H21" s="447">
        <f t="shared" si="1"/>
        <v>2095.241</v>
      </c>
      <c r="I21" s="435"/>
      <c r="J21" s="435"/>
    </row>
    <row r="22" spans="1:10" s="24" customFormat="1" x14ac:dyDescent="0.2">
      <c r="A22" s="435"/>
      <c r="B22" s="442"/>
      <c r="C22" s="431" t="s">
        <v>100</v>
      </c>
      <c r="D22" s="432">
        <v>0.38800000000000001</v>
      </c>
      <c r="E22" s="436">
        <v>362.34699999999998</v>
      </c>
      <c r="F22" s="439">
        <v>17.02</v>
      </c>
      <c r="G22" s="446">
        <f t="shared" si="0"/>
        <v>61.671459399999996</v>
      </c>
      <c r="H22" s="447">
        <f t="shared" si="1"/>
        <v>362.73499999999996</v>
      </c>
      <c r="I22" s="435"/>
      <c r="J22" s="435"/>
    </row>
    <row r="23" spans="1:10" s="24" customFormat="1" x14ac:dyDescent="0.2">
      <c r="A23" s="435"/>
      <c r="B23" s="442"/>
      <c r="C23" s="431" t="s">
        <v>101</v>
      </c>
      <c r="D23" s="432">
        <v>0</v>
      </c>
      <c r="E23" s="436">
        <v>296.95299999999997</v>
      </c>
      <c r="F23" s="439">
        <v>21.52</v>
      </c>
      <c r="G23" s="446">
        <f t="shared" si="0"/>
        <v>63.904285599999994</v>
      </c>
      <c r="H23" s="447">
        <f t="shared" si="1"/>
        <v>296.95299999999997</v>
      </c>
      <c r="I23" s="435"/>
      <c r="J23" s="435"/>
    </row>
    <row r="24" spans="1:10" s="24" customFormat="1" x14ac:dyDescent="0.2">
      <c r="A24" s="435"/>
      <c r="B24" s="442"/>
      <c r="C24" s="431" t="s">
        <v>102</v>
      </c>
      <c r="D24" s="432">
        <v>4.3769999999999998</v>
      </c>
      <c r="E24" s="436">
        <v>396.44600000000003</v>
      </c>
      <c r="F24" s="439">
        <v>30.38</v>
      </c>
      <c r="G24" s="446">
        <f t="shared" si="0"/>
        <v>120.4402948</v>
      </c>
      <c r="H24" s="447">
        <f t="shared" si="1"/>
        <v>400.82300000000004</v>
      </c>
      <c r="I24" s="435"/>
      <c r="J24" s="435"/>
    </row>
    <row r="25" spans="1:10" s="24" customFormat="1" x14ac:dyDescent="0.2">
      <c r="A25" s="435"/>
      <c r="B25" s="442"/>
      <c r="C25" s="431" t="s">
        <v>103</v>
      </c>
      <c r="D25" s="432">
        <v>0</v>
      </c>
      <c r="E25" s="436">
        <v>311.37</v>
      </c>
      <c r="F25" s="439">
        <v>20.350000000000001</v>
      </c>
      <c r="G25" s="446">
        <f t="shared" si="0"/>
        <v>63.36379500000001</v>
      </c>
      <c r="H25" s="447">
        <f t="shared" si="1"/>
        <v>311.37</v>
      </c>
      <c r="I25" s="435"/>
      <c r="J25" s="435"/>
    </row>
    <row r="26" spans="1:10" s="24" customFormat="1" ht="13.5" thickBot="1" x14ac:dyDescent="0.25">
      <c r="A26" s="435"/>
      <c r="B26" s="297"/>
      <c r="C26" s="437" t="s">
        <v>104</v>
      </c>
      <c r="D26" s="440">
        <v>38.234999999999999</v>
      </c>
      <c r="E26" s="440">
        <v>1881.229</v>
      </c>
      <c r="F26" s="438">
        <v>13.65</v>
      </c>
      <c r="G26" s="336">
        <f t="shared" si="0"/>
        <v>256.7877585</v>
      </c>
      <c r="H26" s="344">
        <f t="shared" si="1"/>
        <v>1919.4639999999999</v>
      </c>
      <c r="I26" s="435"/>
      <c r="J26" s="435"/>
    </row>
    <row r="27" spans="1:10" s="24" customFormat="1" x14ac:dyDescent="0.2">
      <c r="A27" s="435"/>
      <c r="B27" s="435"/>
      <c r="C27" s="433"/>
      <c r="D27" s="433"/>
      <c r="E27" s="433"/>
      <c r="F27" s="433"/>
      <c r="G27" s="433"/>
      <c r="H27" s="435"/>
      <c r="I27" s="435"/>
      <c r="J27" s="435"/>
    </row>
    <row r="28" spans="1:10" s="24" customFormat="1" x14ac:dyDescent="0.2">
      <c r="A28" s="435"/>
      <c r="B28" s="435"/>
      <c r="C28" s="435"/>
      <c r="D28" s="435"/>
      <c r="E28" s="435"/>
      <c r="F28" s="435"/>
      <c r="G28" s="435"/>
      <c r="H28" s="435"/>
      <c r="I28" s="435"/>
      <c r="J28" s="435"/>
    </row>
    <row r="29" spans="1:10" s="24" customFormat="1" x14ac:dyDescent="0.2">
      <c r="B29" s="795" t="s">
        <v>685</v>
      </c>
      <c r="C29" s="796"/>
      <c r="D29" s="796"/>
      <c r="E29" s="796"/>
      <c r="F29" s="796"/>
      <c r="G29" s="796"/>
      <c r="H29" s="796"/>
    </row>
    <row r="30" spans="1:10" s="24" customFormat="1" x14ac:dyDescent="0.2">
      <c r="B30" s="286"/>
      <c r="C30" s="286" t="s">
        <v>683</v>
      </c>
      <c r="D30" s="445" t="s">
        <v>78</v>
      </c>
      <c r="E30" s="445" t="s">
        <v>310</v>
      </c>
      <c r="F30" s="445" t="s">
        <v>82</v>
      </c>
      <c r="G30" s="445" t="s">
        <v>311</v>
      </c>
      <c r="H30" s="445" t="s">
        <v>489</v>
      </c>
    </row>
    <row r="31" spans="1:10" s="23" customFormat="1" x14ac:dyDescent="0.2">
      <c r="B31" s="441" t="s">
        <v>92</v>
      </c>
      <c r="C31" s="431" t="s">
        <v>119</v>
      </c>
      <c r="D31" s="432"/>
      <c r="E31" s="434"/>
      <c r="F31" s="439"/>
      <c r="G31" s="446">
        <f>E31*F31/100</f>
        <v>0</v>
      </c>
      <c r="H31" s="447">
        <f>SUM(D31,E31)</f>
        <v>0</v>
      </c>
    </row>
    <row r="32" spans="1:10" s="23" customFormat="1" x14ac:dyDescent="0.2">
      <c r="B32" s="441"/>
      <c r="C32" s="431" t="s">
        <v>120</v>
      </c>
      <c r="D32" s="432"/>
      <c r="E32" s="434"/>
      <c r="F32" s="439"/>
      <c r="G32" s="446">
        <f t="shared" ref="G32:G37" si="2">E32*F32/100</f>
        <v>0</v>
      </c>
      <c r="H32" s="447">
        <f t="shared" ref="H32:H37" si="3">SUM(D32,E32)</f>
        <v>0</v>
      </c>
    </row>
    <row r="33" spans="2:8" s="23" customFormat="1" x14ac:dyDescent="0.2">
      <c r="B33" s="441"/>
      <c r="C33" s="431" t="s">
        <v>121</v>
      </c>
      <c r="D33" s="432"/>
      <c r="E33" s="434"/>
      <c r="F33" s="439"/>
      <c r="G33" s="446">
        <f t="shared" si="2"/>
        <v>0</v>
      </c>
      <c r="H33" s="447">
        <f t="shared" si="3"/>
        <v>0</v>
      </c>
    </row>
    <row r="34" spans="2:8" s="23" customFormat="1" x14ac:dyDescent="0.2">
      <c r="B34" s="441"/>
      <c r="C34" s="431" t="s">
        <v>122</v>
      </c>
      <c r="D34" s="432"/>
      <c r="E34" s="434"/>
      <c r="F34" s="439"/>
      <c r="G34" s="446">
        <f t="shared" si="2"/>
        <v>0</v>
      </c>
      <c r="H34" s="447">
        <f t="shared" si="3"/>
        <v>0</v>
      </c>
    </row>
    <row r="35" spans="2:8" s="23" customFormat="1" x14ac:dyDescent="0.2">
      <c r="B35" s="441"/>
      <c r="C35" s="431" t="s">
        <v>123</v>
      </c>
      <c r="D35" s="432"/>
      <c r="E35" s="434"/>
      <c r="F35" s="439"/>
      <c r="G35" s="446">
        <f t="shared" si="2"/>
        <v>0</v>
      </c>
      <c r="H35" s="447">
        <f t="shared" si="3"/>
        <v>0</v>
      </c>
    </row>
    <row r="36" spans="2:8" s="23" customFormat="1" x14ac:dyDescent="0.2">
      <c r="B36" s="441"/>
      <c r="C36" s="431" t="s">
        <v>124</v>
      </c>
      <c r="D36" s="432"/>
      <c r="E36" s="434"/>
      <c r="F36" s="439"/>
      <c r="G36" s="446">
        <f t="shared" si="2"/>
        <v>0</v>
      </c>
      <c r="H36" s="447">
        <f t="shared" si="3"/>
        <v>0</v>
      </c>
    </row>
    <row r="37" spans="2:8" s="23" customFormat="1" x14ac:dyDescent="0.2">
      <c r="B37" s="441"/>
      <c r="C37" s="431" t="s">
        <v>125</v>
      </c>
      <c r="D37" s="432"/>
      <c r="E37" s="434"/>
      <c r="F37" s="439"/>
      <c r="G37" s="446">
        <f t="shared" si="2"/>
        <v>0</v>
      </c>
      <c r="H37" s="447">
        <f t="shared" si="3"/>
        <v>0</v>
      </c>
    </row>
    <row r="38" spans="2:8" s="23" customFormat="1" x14ac:dyDescent="0.2">
      <c r="B38" s="441"/>
      <c r="C38" s="431"/>
      <c r="D38" s="432"/>
      <c r="E38" s="434"/>
      <c r="F38" s="439"/>
      <c r="G38" s="448"/>
      <c r="H38" s="449"/>
    </row>
    <row r="39" spans="2:8" s="23" customFormat="1" x14ac:dyDescent="0.2">
      <c r="B39" s="441" t="s">
        <v>105</v>
      </c>
      <c r="C39" s="431" t="s">
        <v>119</v>
      </c>
      <c r="D39" s="432"/>
      <c r="E39" s="434"/>
      <c r="F39" s="439"/>
      <c r="G39" s="446">
        <f>E39*F39/100</f>
        <v>0</v>
      </c>
      <c r="H39" s="447">
        <f>SUM(D39,E39)</f>
        <v>0</v>
      </c>
    </row>
    <row r="40" spans="2:8" s="23" customFormat="1" x14ac:dyDescent="0.2">
      <c r="B40" s="441"/>
      <c r="C40" s="431" t="s">
        <v>120</v>
      </c>
      <c r="D40" s="432"/>
      <c r="E40" s="434"/>
      <c r="F40" s="439"/>
      <c r="G40" s="446">
        <f t="shared" ref="G40:G45" si="4">E40*F40/100</f>
        <v>0</v>
      </c>
      <c r="H40" s="447">
        <f t="shared" ref="H40:H45" si="5">SUM(D40,E40)</f>
        <v>0</v>
      </c>
    </row>
    <row r="41" spans="2:8" s="23" customFormat="1" x14ac:dyDescent="0.2">
      <c r="B41" s="441"/>
      <c r="C41" s="431" t="s">
        <v>121</v>
      </c>
      <c r="D41" s="432"/>
      <c r="E41" s="434"/>
      <c r="F41" s="439"/>
      <c r="G41" s="446">
        <f t="shared" si="4"/>
        <v>0</v>
      </c>
      <c r="H41" s="447">
        <f t="shared" si="5"/>
        <v>0</v>
      </c>
    </row>
    <row r="42" spans="2:8" s="23" customFormat="1" x14ac:dyDescent="0.2">
      <c r="B42" s="441"/>
      <c r="C42" s="431" t="s">
        <v>122</v>
      </c>
      <c r="D42" s="432"/>
      <c r="E42" s="434"/>
      <c r="F42" s="439"/>
      <c r="G42" s="446">
        <f t="shared" si="4"/>
        <v>0</v>
      </c>
      <c r="H42" s="447">
        <f t="shared" si="5"/>
        <v>0</v>
      </c>
    </row>
    <row r="43" spans="2:8" s="23" customFormat="1" x14ac:dyDescent="0.2">
      <c r="B43" s="441"/>
      <c r="C43" s="431" t="s">
        <v>123</v>
      </c>
      <c r="D43" s="432"/>
      <c r="E43" s="434"/>
      <c r="F43" s="439"/>
      <c r="G43" s="446">
        <f t="shared" si="4"/>
        <v>0</v>
      </c>
      <c r="H43" s="447">
        <f t="shared" si="5"/>
        <v>0</v>
      </c>
    </row>
    <row r="44" spans="2:8" s="23" customFormat="1" x14ac:dyDescent="0.2">
      <c r="B44" s="441"/>
      <c r="C44" s="431" t="s">
        <v>124</v>
      </c>
      <c r="D44" s="432"/>
      <c r="E44" s="434"/>
      <c r="F44" s="439"/>
      <c r="G44" s="446">
        <f t="shared" si="4"/>
        <v>0</v>
      </c>
      <c r="H44" s="447">
        <f t="shared" si="5"/>
        <v>0</v>
      </c>
    </row>
    <row r="45" spans="2:8" s="23" customFormat="1" x14ac:dyDescent="0.2">
      <c r="B45" s="441"/>
      <c r="C45" s="431" t="s">
        <v>125</v>
      </c>
      <c r="D45" s="432"/>
      <c r="E45" s="434"/>
      <c r="F45" s="439"/>
      <c r="G45" s="446">
        <f t="shared" si="4"/>
        <v>0</v>
      </c>
      <c r="H45" s="447">
        <f t="shared" si="5"/>
        <v>0</v>
      </c>
    </row>
    <row r="46" spans="2:8" s="23" customFormat="1" x14ac:dyDescent="0.2">
      <c r="B46" s="441"/>
      <c r="C46" s="431"/>
      <c r="D46" s="432"/>
      <c r="E46" s="434"/>
      <c r="F46" s="439"/>
      <c r="G46" s="448"/>
      <c r="H46" s="449"/>
    </row>
    <row r="47" spans="2:8" s="23" customFormat="1" x14ac:dyDescent="0.2">
      <c r="B47" s="441" t="s">
        <v>106</v>
      </c>
      <c r="C47" s="431" t="s">
        <v>119</v>
      </c>
      <c r="D47" s="432"/>
      <c r="E47" s="434"/>
      <c r="F47" s="439"/>
      <c r="G47" s="446">
        <f>E47*F47/100</f>
        <v>0</v>
      </c>
      <c r="H47" s="447">
        <f>SUM(D47,E47)</f>
        <v>0</v>
      </c>
    </row>
    <row r="48" spans="2:8" s="23" customFormat="1" x14ac:dyDescent="0.2">
      <c r="B48" s="441"/>
      <c r="C48" s="431" t="s">
        <v>120</v>
      </c>
      <c r="D48" s="432"/>
      <c r="E48" s="434"/>
      <c r="F48" s="439"/>
      <c r="G48" s="446">
        <f t="shared" ref="G48:G53" si="6">E48*F48/100</f>
        <v>0</v>
      </c>
      <c r="H48" s="447">
        <f t="shared" ref="H48:H53" si="7">SUM(D48,E48)</f>
        <v>0</v>
      </c>
    </row>
    <row r="49" spans="2:8" s="23" customFormat="1" x14ac:dyDescent="0.2">
      <c r="B49" s="441"/>
      <c r="C49" s="431" t="s">
        <v>121</v>
      </c>
      <c r="D49" s="432"/>
      <c r="E49" s="434"/>
      <c r="F49" s="439"/>
      <c r="G49" s="446">
        <f t="shared" si="6"/>
        <v>0</v>
      </c>
      <c r="H49" s="447">
        <f t="shared" si="7"/>
        <v>0</v>
      </c>
    </row>
    <row r="50" spans="2:8" s="23" customFormat="1" x14ac:dyDescent="0.2">
      <c r="B50" s="441"/>
      <c r="C50" s="431" t="s">
        <v>122</v>
      </c>
      <c r="D50" s="432"/>
      <c r="E50" s="434"/>
      <c r="F50" s="439"/>
      <c r="G50" s="446">
        <f t="shared" si="6"/>
        <v>0</v>
      </c>
      <c r="H50" s="447">
        <f t="shared" si="7"/>
        <v>0</v>
      </c>
    </row>
    <row r="51" spans="2:8" s="23" customFormat="1" x14ac:dyDescent="0.2">
      <c r="B51" s="441"/>
      <c r="C51" s="431" t="s">
        <v>123</v>
      </c>
      <c r="D51" s="432"/>
      <c r="E51" s="434"/>
      <c r="F51" s="439"/>
      <c r="G51" s="446">
        <f t="shared" si="6"/>
        <v>0</v>
      </c>
      <c r="H51" s="447">
        <f t="shared" si="7"/>
        <v>0</v>
      </c>
    </row>
    <row r="52" spans="2:8" s="23" customFormat="1" x14ac:dyDescent="0.2">
      <c r="B52" s="441"/>
      <c r="C52" s="431" t="s">
        <v>124</v>
      </c>
      <c r="D52" s="432"/>
      <c r="E52" s="434"/>
      <c r="F52" s="439"/>
      <c r="G52" s="446">
        <f t="shared" si="6"/>
        <v>0</v>
      </c>
      <c r="H52" s="447">
        <f t="shared" si="7"/>
        <v>0</v>
      </c>
    </row>
    <row r="53" spans="2:8" s="23" customFormat="1" ht="13.5" thickBot="1" x14ac:dyDescent="0.25">
      <c r="B53" s="297"/>
      <c r="C53" s="437" t="s">
        <v>125</v>
      </c>
      <c r="D53" s="440"/>
      <c r="E53" s="440"/>
      <c r="F53" s="438"/>
      <c r="G53" s="336">
        <f t="shared" si="6"/>
        <v>0</v>
      </c>
      <c r="H53" s="344">
        <f t="shared" si="7"/>
        <v>0</v>
      </c>
    </row>
    <row r="54" spans="2:8" s="23" customFormat="1" x14ac:dyDescent="0.2">
      <c r="C54" s="24"/>
      <c r="D54" s="276"/>
      <c r="E54" s="276"/>
      <c r="F54" s="24"/>
      <c r="G54" s="24"/>
    </row>
    <row r="55" spans="2:8" s="23" customFormat="1" x14ac:dyDescent="0.2"/>
    <row r="56" spans="2:8" s="23" customFormat="1" x14ac:dyDescent="0.2">
      <c r="B56" s="795" t="s">
        <v>685</v>
      </c>
      <c r="C56" s="796"/>
      <c r="D56" s="796"/>
      <c r="E56" s="796"/>
      <c r="F56" s="796"/>
      <c r="G56" s="796"/>
      <c r="H56" s="796"/>
    </row>
    <row r="57" spans="2:8" s="23" customFormat="1" ht="25.5" x14ac:dyDescent="0.2">
      <c r="B57" s="286"/>
      <c r="C57" s="533" t="s">
        <v>684</v>
      </c>
      <c r="D57" s="445" t="s">
        <v>78</v>
      </c>
      <c r="E57" s="445" t="s">
        <v>310</v>
      </c>
      <c r="F57" s="445" t="s">
        <v>82</v>
      </c>
      <c r="G57" s="445" t="s">
        <v>311</v>
      </c>
      <c r="H57" s="445" t="s">
        <v>489</v>
      </c>
    </row>
    <row r="58" spans="2:8" s="23" customFormat="1" x14ac:dyDescent="0.2">
      <c r="B58" s="441" t="s">
        <v>92</v>
      </c>
      <c r="C58" s="431" t="s">
        <v>127</v>
      </c>
      <c r="D58" s="432"/>
      <c r="E58" s="434"/>
      <c r="F58" s="439"/>
      <c r="G58" s="446">
        <f>E58*F58/100</f>
        <v>0</v>
      </c>
      <c r="H58" s="447">
        <f t="shared" ref="H58:H86" si="8">SUM(D58,E58)</f>
        <v>0</v>
      </c>
    </row>
    <row r="59" spans="2:8" s="23" customFormat="1" x14ac:dyDescent="0.2">
      <c r="B59" s="441"/>
      <c r="C59" s="431" t="s">
        <v>128</v>
      </c>
      <c r="D59" s="432"/>
      <c r="E59" s="434"/>
      <c r="F59" s="439"/>
      <c r="G59" s="446">
        <f t="shared" ref="G59:G66" si="9">E59*F59/100</f>
        <v>0</v>
      </c>
      <c r="H59" s="447">
        <f t="shared" si="8"/>
        <v>0</v>
      </c>
    </row>
    <row r="60" spans="2:8" s="23" customFormat="1" x14ac:dyDescent="0.2">
      <c r="B60" s="441"/>
      <c r="C60" s="431" t="s">
        <v>129</v>
      </c>
      <c r="D60" s="432"/>
      <c r="E60" s="434"/>
      <c r="F60" s="439"/>
      <c r="G60" s="446">
        <f t="shared" si="9"/>
        <v>0</v>
      </c>
      <c r="H60" s="447">
        <f t="shared" si="8"/>
        <v>0</v>
      </c>
    </row>
    <row r="61" spans="2:8" s="23" customFormat="1" x14ac:dyDescent="0.2">
      <c r="B61" s="441"/>
      <c r="C61" s="431" t="s">
        <v>130</v>
      </c>
      <c r="D61" s="432"/>
      <c r="E61" s="434"/>
      <c r="F61" s="439"/>
      <c r="G61" s="446">
        <f t="shared" si="9"/>
        <v>0</v>
      </c>
      <c r="H61" s="447">
        <f t="shared" si="8"/>
        <v>0</v>
      </c>
    </row>
    <row r="62" spans="2:8" s="23" customFormat="1" x14ac:dyDescent="0.2">
      <c r="B62" s="441"/>
      <c r="C62" s="431" t="s">
        <v>131</v>
      </c>
      <c r="D62" s="432"/>
      <c r="E62" s="434"/>
      <c r="F62" s="439"/>
      <c r="G62" s="446">
        <f t="shared" si="9"/>
        <v>0</v>
      </c>
      <c r="H62" s="447">
        <f t="shared" si="8"/>
        <v>0</v>
      </c>
    </row>
    <row r="63" spans="2:8" s="23" customFormat="1" x14ac:dyDescent="0.2">
      <c r="B63" s="441"/>
      <c r="C63" s="431" t="s">
        <v>132</v>
      </c>
      <c r="D63" s="432"/>
      <c r="E63" s="434"/>
      <c r="F63" s="439"/>
      <c r="G63" s="446">
        <f t="shared" si="9"/>
        <v>0</v>
      </c>
      <c r="H63" s="447">
        <f t="shared" si="8"/>
        <v>0</v>
      </c>
    </row>
    <row r="64" spans="2:8" s="23" customFormat="1" x14ac:dyDescent="0.2">
      <c r="B64" s="441"/>
      <c r="C64" s="431" t="s">
        <v>133</v>
      </c>
      <c r="D64" s="432"/>
      <c r="E64" s="434"/>
      <c r="F64" s="439"/>
      <c r="G64" s="446">
        <f t="shared" si="9"/>
        <v>0</v>
      </c>
      <c r="H64" s="447">
        <f t="shared" si="8"/>
        <v>0</v>
      </c>
    </row>
    <row r="65" spans="2:8" s="23" customFormat="1" x14ac:dyDescent="0.2">
      <c r="B65" s="441"/>
      <c r="C65" s="431" t="s">
        <v>134</v>
      </c>
      <c r="D65" s="432"/>
      <c r="E65" s="434"/>
      <c r="F65" s="439"/>
      <c r="G65" s="446">
        <f t="shared" si="9"/>
        <v>0</v>
      </c>
      <c r="H65" s="447">
        <f t="shared" si="8"/>
        <v>0</v>
      </c>
    </row>
    <row r="66" spans="2:8" s="23" customFormat="1" x14ac:dyDescent="0.2">
      <c r="B66" s="441"/>
      <c r="C66" s="431" t="s">
        <v>135</v>
      </c>
      <c r="D66" s="432"/>
      <c r="E66" s="434"/>
      <c r="F66" s="439"/>
      <c r="G66" s="446">
        <f t="shared" si="9"/>
        <v>0</v>
      </c>
      <c r="H66" s="447">
        <f t="shared" si="8"/>
        <v>0</v>
      </c>
    </row>
    <row r="67" spans="2:8" s="23" customFormat="1" x14ac:dyDescent="0.2">
      <c r="B67" s="441"/>
      <c r="C67" s="431"/>
      <c r="D67" s="432"/>
      <c r="E67" s="434"/>
      <c r="F67" s="439"/>
      <c r="G67" s="434"/>
      <c r="H67" s="443"/>
    </row>
    <row r="68" spans="2:8" s="23" customFormat="1" x14ac:dyDescent="0.2">
      <c r="B68" s="441" t="s">
        <v>105</v>
      </c>
      <c r="C68" s="431" t="s">
        <v>127</v>
      </c>
      <c r="D68" s="432"/>
      <c r="E68" s="434"/>
      <c r="F68" s="439"/>
      <c r="G68" s="446">
        <f t="shared" ref="G68:G76" si="10">E68*F68/100</f>
        <v>0</v>
      </c>
      <c r="H68" s="447">
        <f t="shared" si="8"/>
        <v>0</v>
      </c>
    </row>
    <row r="69" spans="2:8" s="23" customFormat="1" x14ac:dyDescent="0.2">
      <c r="B69" s="441"/>
      <c r="C69" s="431" t="s">
        <v>128</v>
      </c>
      <c r="D69" s="432"/>
      <c r="E69" s="434"/>
      <c r="F69" s="439"/>
      <c r="G69" s="446">
        <f t="shared" si="10"/>
        <v>0</v>
      </c>
      <c r="H69" s="447">
        <f t="shared" si="8"/>
        <v>0</v>
      </c>
    </row>
    <row r="70" spans="2:8" s="23" customFormat="1" x14ac:dyDescent="0.2">
      <c r="B70" s="441"/>
      <c r="C70" s="431" t="s">
        <v>129</v>
      </c>
      <c r="D70" s="432"/>
      <c r="E70" s="434"/>
      <c r="F70" s="439"/>
      <c r="G70" s="446">
        <f t="shared" si="10"/>
        <v>0</v>
      </c>
      <c r="H70" s="447">
        <f t="shared" si="8"/>
        <v>0</v>
      </c>
    </row>
    <row r="71" spans="2:8" s="23" customFormat="1" x14ac:dyDescent="0.2">
      <c r="B71" s="441"/>
      <c r="C71" s="431" t="s">
        <v>130</v>
      </c>
      <c r="D71" s="432"/>
      <c r="E71" s="434"/>
      <c r="F71" s="439"/>
      <c r="G71" s="446">
        <f t="shared" si="10"/>
        <v>0</v>
      </c>
      <c r="H71" s="447">
        <f t="shared" si="8"/>
        <v>0</v>
      </c>
    </row>
    <row r="72" spans="2:8" s="23" customFormat="1" x14ac:dyDescent="0.2">
      <c r="B72" s="441"/>
      <c r="C72" s="431" t="s">
        <v>131</v>
      </c>
      <c r="D72" s="432"/>
      <c r="E72" s="434"/>
      <c r="F72" s="439"/>
      <c r="G72" s="446">
        <f t="shared" si="10"/>
        <v>0</v>
      </c>
      <c r="H72" s="447">
        <f t="shared" si="8"/>
        <v>0</v>
      </c>
    </row>
    <row r="73" spans="2:8" s="23" customFormat="1" x14ac:dyDescent="0.2">
      <c r="B73" s="441"/>
      <c r="C73" s="431" t="s">
        <v>132</v>
      </c>
      <c r="D73" s="432"/>
      <c r="E73" s="434"/>
      <c r="F73" s="439"/>
      <c r="G73" s="446">
        <f t="shared" si="10"/>
        <v>0</v>
      </c>
      <c r="H73" s="447">
        <f t="shared" si="8"/>
        <v>0</v>
      </c>
    </row>
    <row r="74" spans="2:8" s="23" customFormat="1" x14ac:dyDescent="0.2">
      <c r="B74" s="441"/>
      <c r="C74" s="431" t="s">
        <v>133</v>
      </c>
      <c r="D74" s="432"/>
      <c r="E74" s="434"/>
      <c r="F74" s="439"/>
      <c r="G74" s="446">
        <f t="shared" si="10"/>
        <v>0</v>
      </c>
      <c r="H74" s="447">
        <f t="shared" si="8"/>
        <v>0</v>
      </c>
    </row>
    <row r="75" spans="2:8" s="23" customFormat="1" x14ac:dyDescent="0.2">
      <c r="B75" s="441"/>
      <c r="C75" s="431" t="s">
        <v>134</v>
      </c>
      <c r="D75" s="432"/>
      <c r="E75" s="434"/>
      <c r="F75" s="439"/>
      <c r="G75" s="446">
        <f t="shared" si="10"/>
        <v>0</v>
      </c>
      <c r="H75" s="447">
        <f t="shared" si="8"/>
        <v>0</v>
      </c>
    </row>
    <row r="76" spans="2:8" s="23" customFormat="1" x14ac:dyDescent="0.2">
      <c r="B76" s="441"/>
      <c r="C76" s="431" t="s">
        <v>135</v>
      </c>
      <c r="D76" s="432"/>
      <c r="E76" s="434"/>
      <c r="F76" s="439"/>
      <c r="G76" s="446">
        <f t="shared" si="10"/>
        <v>0</v>
      </c>
      <c r="H76" s="447">
        <f t="shared" si="8"/>
        <v>0</v>
      </c>
    </row>
    <row r="77" spans="2:8" s="23" customFormat="1" x14ac:dyDescent="0.2">
      <c r="B77" s="441"/>
      <c r="C77" s="431"/>
      <c r="D77" s="432"/>
      <c r="E77" s="434"/>
      <c r="F77" s="439"/>
      <c r="G77" s="434"/>
      <c r="H77" s="443"/>
    </row>
    <row r="78" spans="2:8" s="23" customFormat="1" x14ac:dyDescent="0.2">
      <c r="B78" s="441" t="s">
        <v>106</v>
      </c>
      <c r="C78" s="431" t="s">
        <v>127</v>
      </c>
      <c r="D78" s="432"/>
      <c r="E78" s="434"/>
      <c r="F78" s="439"/>
      <c r="G78" s="446">
        <f t="shared" ref="G78:G86" si="11">E78*F78/100</f>
        <v>0</v>
      </c>
      <c r="H78" s="447">
        <f t="shared" si="8"/>
        <v>0</v>
      </c>
    </row>
    <row r="79" spans="2:8" s="23" customFormat="1" x14ac:dyDescent="0.2">
      <c r="B79" s="441"/>
      <c r="C79" s="431" t="s">
        <v>128</v>
      </c>
      <c r="D79" s="432"/>
      <c r="E79" s="434"/>
      <c r="F79" s="439"/>
      <c r="G79" s="446">
        <f t="shared" si="11"/>
        <v>0</v>
      </c>
      <c r="H79" s="447">
        <f t="shared" si="8"/>
        <v>0</v>
      </c>
    </row>
    <row r="80" spans="2:8" s="23" customFormat="1" x14ac:dyDescent="0.2">
      <c r="B80" s="441"/>
      <c r="C80" s="431" t="s">
        <v>129</v>
      </c>
      <c r="D80" s="432"/>
      <c r="E80" s="434"/>
      <c r="F80" s="439"/>
      <c r="G80" s="446">
        <f t="shared" si="11"/>
        <v>0</v>
      </c>
      <c r="H80" s="447">
        <f t="shared" si="8"/>
        <v>0</v>
      </c>
    </row>
    <row r="81" spans="2:8" s="23" customFormat="1" x14ac:dyDescent="0.2">
      <c r="B81" s="441"/>
      <c r="C81" s="431" t="s">
        <v>130</v>
      </c>
      <c r="D81" s="432"/>
      <c r="E81" s="434"/>
      <c r="F81" s="439"/>
      <c r="G81" s="446">
        <f t="shared" si="11"/>
        <v>0</v>
      </c>
      <c r="H81" s="447">
        <f t="shared" si="8"/>
        <v>0</v>
      </c>
    </row>
    <row r="82" spans="2:8" s="23" customFormat="1" x14ac:dyDescent="0.2">
      <c r="B82" s="441"/>
      <c r="C82" s="431" t="s">
        <v>131</v>
      </c>
      <c r="D82" s="432"/>
      <c r="E82" s="434"/>
      <c r="F82" s="439"/>
      <c r="G82" s="446">
        <f t="shared" si="11"/>
        <v>0</v>
      </c>
      <c r="H82" s="447">
        <f t="shared" si="8"/>
        <v>0</v>
      </c>
    </row>
    <row r="83" spans="2:8" s="23" customFormat="1" x14ac:dyDescent="0.2">
      <c r="B83" s="441"/>
      <c r="C83" s="431" t="s">
        <v>132</v>
      </c>
      <c r="D83" s="432"/>
      <c r="E83" s="434"/>
      <c r="F83" s="439"/>
      <c r="G83" s="446">
        <f t="shared" si="11"/>
        <v>0</v>
      </c>
      <c r="H83" s="447">
        <f t="shared" si="8"/>
        <v>0</v>
      </c>
    </row>
    <row r="84" spans="2:8" s="23" customFormat="1" x14ac:dyDescent="0.2">
      <c r="B84" s="441"/>
      <c r="C84" s="431" t="s">
        <v>133</v>
      </c>
      <c r="D84" s="432"/>
      <c r="E84" s="434"/>
      <c r="F84" s="439"/>
      <c r="G84" s="446">
        <f t="shared" si="11"/>
        <v>0</v>
      </c>
      <c r="H84" s="447">
        <f t="shared" si="8"/>
        <v>0</v>
      </c>
    </row>
    <row r="85" spans="2:8" s="23" customFormat="1" x14ac:dyDescent="0.2">
      <c r="B85" s="441"/>
      <c r="C85" s="431" t="s">
        <v>134</v>
      </c>
      <c r="D85" s="432"/>
      <c r="E85" s="434"/>
      <c r="F85" s="439"/>
      <c r="G85" s="446">
        <f t="shared" si="11"/>
        <v>0</v>
      </c>
      <c r="H85" s="447">
        <f t="shared" si="8"/>
        <v>0</v>
      </c>
    </row>
    <row r="86" spans="2:8" ht="13.5" thickBot="1" x14ac:dyDescent="0.25">
      <c r="B86" s="297"/>
      <c r="C86" s="437" t="s">
        <v>135</v>
      </c>
      <c r="D86" s="440"/>
      <c r="E86" s="440"/>
      <c r="F86" s="438"/>
      <c r="G86" s="336">
        <f t="shared" si="11"/>
        <v>0</v>
      </c>
      <c r="H86" s="344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439</v>
      </c>
    </row>
    <row r="5" spans="2:6" ht="15" customHeight="1" x14ac:dyDescent="0.2">
      <c r="B5" s="861" t="s">
        <v>77</v>
      </c>
      <c r="C5" s="175" t="s">
        <v>78</v>
      </c>
      <c r="D5" s="863" t="s">
        <v>79</v>
      </c>
      <c r="E5" s="863"/>
      <c r="F5" s="251" t="s">
        <v>80</v>
      </c>
    </row>
    <row r="6" spans="2:6" ht="30" customHeight="1" x14ac:dyDescent="0.2">
      <c r="B6" s="862"/>
      <c r="C6" s="174" t="s">
        <v>327</v>
      </c>
      <c r="D6" s="174" t="s">
        <v>327</v>
      </c>
      <c r="E6" s="217" t="s">
        <v>82</v>
      </c>
      <c r="F6" s="252" t="s">
        <v>327</v>
      </c>
    </row>
    <row r="7" spans="2:6" ht="15" customHeight="1" x14ac:dyDescent="0.2">
      <c r="B7" s="220" t="s">
        <v>83</v>
      </c>
      <c r="C7" s="221"/>
      <c r="D7" s="221"/>
      <c r="E7" s="221"/>
      <c r="F7" s="221"/>
    </row>
    <row r="8" spans="2:6" ht="15" customHeight="1" x14ac:dyDescent="0.2">
      <c r="B8" s="222" t="s">
        <v>84</v>
      </c>
      <c r="C8" s="43">
        <f>'Section 3 data'!$D$8</f>
        <v>5.3999999999999999E-2</v>
      </c>
      <c r="D8" s="44">
        <f>'Section 3 data'!$E$8</f>
        <v>110.01300000000001</v>
      </c>
      <c r="E8" s="205">
        <f>'Section 3 data'!$F$8</f>
        <v>57.09</v>
      </c>
      <c r="F8" s="206">
        <f>SUM(C8,D8)</f>
        <v>110.06700000000001</v>
      </c>
    </row>
    <row r="9" spans="2:6" ht="15" customHeight="1" x14ac:dyDescent="0.2">
      <c r="B9" s="222" t="s">
        <v>85</v>
      </c>
      <c r="C9" s="43">
        <f>'Section 3 data'!$D$9</f>
        <v>120.545</v>
      </c>
      <c r="D9" s="44">
        <f>'Section 3 data'!$E$9</f>
        <v>686.91600000000005</v>
      </c>
      <c r="E9" s="205">
        <f>'Section 3 data'!$F$9</f>
        <v>20.46</v>
      </c>
      <c r="F9" s="206">
        <f t="shared" ref="F9:F16" si="0">SUM(C9,D9)</f>
        <v>807.46100000000001</v>
      </c>
    </row>
    <row r="10" spans="2:6" ht="15" customHeight="1" x14ac:dyDescent="0.2">
      <c r="B10" s="222" t="s">
        <v>86</v>
      </c>
      <c r="C10" s="43">
        <f>'Section 3 data'!$D$10</f>
        <v>185.93899999999999</v>
      </c>
      <c r="D10" s="44">
        <f>'Section 3 data'!$E$10</f>
        <v>574.43499999999995</v>
      </c>
      <c r="E10" s="205">
        <f>'Section 3 data'!$F$10</f>
        <v>24.6</v>
      </c>
      <c r="F10" s="206">
        <f t="shared" si="0"/>
        <v>760.37399999999991</v>
      </c>
    </row>
    <row r="11" spans="2:6" ht="15" customHeight="1" x14ac:dyDescent="0.2">
      <c r="B11" s="222" t="s">
        <v>87</v>
      </c>
      <c r="C11" s="43">
        <f>'Section 3 data'!$D$11</f>
        <v>53.442999999999998</v>
      </c>
      <c r="D11" s="44">
        <f>'Section 3 data'!$E$11</f>
        <v>197.34399999999999</v>
      </c>
      <c r="E11" s="205">
        <f>'Section 3 data'!$F$11</f>
        <v>37.35</v>
      </c>
      <c r="F11" s="206">
        <f t="shared" si="0"/>
        <v>250.78699999999998</v>
      </c>
    </row>
    <row r="12" spans="2:6" ht="15" customHeight="1" x14ac:dyDescent="0.2">
      <c r="B12" s="222" t="s">
        <v>88</v>
      </c>
      <c r="C12" s="43">
        <f>'Section 3 data'!$D$12</f>
        <v>26.117000000000001</v>
      </c>
      <c r="D12" s="44">
        <f>'Section 3 data'!$E$12</f>
        <v>461.41399999999999</v>
      </c>
      <c r="E12" s="205">
        <f>'Section 3 data'!$F$12</f>
        <v>26.33</v>
      </c>
      <c r="F12" s="206">
        <f t="shared" si="0"/>
        <v>487.53100000000001</v>
      </c>
    </row>
    <row r="13" spans="2:6" ht="15" customHeight="1" x14ac:dyDescent="0.2">
      <c r="B13" s="222" t="s">
        <v>89</v>
      </c>
      <c r="C13" s="43">
        <f>'Section 3 data'!$D$13</f>
        <v>61.069000000000003</v>
      </c>
      <c r="D13" s="44">
        <f>'Section 3 data'!$E$13</f>
        <v>76.725999999999999</v>
      </c>
      <c r="E13" s="205">
        <f>'Section 3 data'!$F$13</f>
        <v>52.29</v>
      </c>
      <c r="F13" s="206">
        <f t="shared" si="0"/>
        <v>137.79500000000002</v>
      </c>
    </row>
    <row r="14" spans="2:6" ht="15" customHeight="1" x14ac:dyDescent="0.2">
      <c r="B14" s="222" t="s">
        <v>90</v>
      </c>
      <c r="C14" s="43">
        <f>'Section 3 data'!$D$14</f>
        <v>0</v>
      </c>
      <c r="D14" s="44">
        <f>'Section 3 data'!$E$14</f>
        <v>0</v>
      </c>
      <c r="E14" s="205">
        <f>'Section 3 data'!$F$14</f>
        <v>0</v>
      </c>
      <c r="F14" s="206">
        <f t="shared" si="0"/>
        <v>0</v>
      </c>
    </row>
    <row r="15" spans="2:6" ht="15" customHeight="1" x14ac:dyDescent="0.2">
      <c r="B15" s="222" t="s">
        <v>91</v>
      </c>
      <c r="C15" s="43">
        <f>'Section 3 data'!$D$15</f>
        <v>89.188000000000002</v>
      </c>
      <c r="D15" s="44">
        <f>'Section 3 data'!$E$15</f>
        <v>755.75</v>
      </c>
      <c r="E15" s="205">
        <f>'Section 3 data'!$F$15</f>
        <v>27.32</v>
      </c>
      <c r="F15" s="206">
        <f t="shared" si="0"/>
        <v>844.93799999999999</v>
      </c>
    </row>
    <row r="16" spans="2:6" ht="15" customHeight="1" x14ac:dyDescent="0.2">
      <c r="B16" s="226" t="s">
        <v>92</v>
      </c>
      <c r="C16" s="207">
        <f>'Section 3 data'!$D$6</f>
        <v>536.35400000000004</v>
      </c>
      <c r="D16" s="208">
        <f>'Section 3 data'!$E$6</f>
        <v>2822.6860000000001</v>
      </c>
      <c r="E16" s="209">
        <f>'Section 3 data'!$F$6</f>
        <v>10.39</v>
      </c>
      <c r="F16" s="210">
        <f t="shared" si="0"/>
        <v>3359.04</v>
      </c>
    </row>
    <row r="17" spans="2:6" ht="15" customHeight="1" x14ac:dyDescent="0.2">
      <c r="B17" s="220" t="s">
        <v>93</v>
      </c>
      <c r="C17" s="204"/>
      <c r="D17" s="204"/>
      <c r="E17" s="711"/>
      <c r="F17" s="204"/>
    </row>
    <row r="18" spans="2:6" ht="15" customHeight="1" x14ac:dyDescent="0.2">
      <c r="B18" s="222" t="s">
        <v>94</v>
      </c>
      <c r="C18" s="43">
        <f>'Section 3 data'!$D$16</f>
        <v>70.594999999999999</v>
      </c>
      <c r="D18" s="44">
        <f>'Section 3 data'!$E$16</f>
        <v>5688.6120000000001</v>
      </c>
      <c r="E18" s="205">
        <f>'Section 3 data'!$F$16</f>
        <v>10.130000000000001</v>
      </c>
      <c r="F18" s="206">
        <f t="shared" ref="F18:F29" si="1">SUM(C18,D18)</f>
        <v>5759.2070000000003</v>
      </c>
    </row>
    <row r="19" spans="2:6" ht="15" customHeight="1" x14ac:dyDescent="0.2">
      <c r="B19" s="222" t="s">
        <v>95</v>
      </c>
      <c r="C19" s="43">
        <f>'Section 3 data'!$D$17</f>
        <v>174.50200000000001</v>
      </c>
      <c r="D19" s="44">
        <f>'Section 3 data'!$E$17</f>
        <v>1052.2270000000001</v>
      </c>
      <c r="E19" s="205">
        <f>'Section 3 data'!$F$17</f>
        <v>21.51</v>
      </c>
      <c r="F19" s="206">
        <f t="shared" si="1"/>
        <v>1226.729</v>
      </c>
    </row>
    <row r="20" spans="2:6" ht="15" customHeight="1" x14ac:dyDescent="0.2">
      <c r="B20" s="222" t="s">
        <v>96</v>
      </c>
      <c r="C20" s="43">
        <f>'Section 3 data'!$D$18</f>
        <v>8.8930000000000007</v>
      </c>
      <c r="D20" s="44">
        <f>'Section 3 data'!$E$18</f>
        <v>435.245</v>
      </c>
      <c r="E20" s="205">
        <f>'Section 3 data'!$F$18</f>
        <v>29.62</v>
      </c>
      <c r="F20" s="206">
        <f t="shared" si="1"/>
        <v>444.13800000000003</v>
      </c>
    </row>
    <row r="21" spans="2:6" ht="15" customHeight="1" x14ac:dyDescent="0.2">
      <c r="B21" s="222" t="s">
        <v>97</v>
      </c>
      <c r="C21" s="43">
        <f>'Section 3 data'!$D$19</f>
        <v>13.183999999999999</v>
      </c>
      <c r="D21" s="44">
        <f>'Section 3 data'!$E$19</f>
        <v>2133.3690000000001</v>
      </c>
      <c r="E21" s="205">
        <f>'Section 3 data'!$F$19</f>
        <v>16.82</v>
      </c>
      <c r="F21" s="206">
        <f t="shared" si="1"/>
        <v>2146.5530000000003</v>
      </c>
    </row>
    <row r="22" spans="2:6" ht="15" customHeight="1" x14ac:dyDescent="0.2">
      <c r="B22" s="222" t="s">
        <v>98</v>
      </c>
      <c r="C22" s="43">
        <f>'Section 3 data'!$D$20</f>
        <v>40.808</v>
      </c>
      <c r="D22" s="44">
        <f>'Section 3 data'!$E$20</f>
        <v>1636.144</v>
      </c>
      <c r="E22" s="205">
        <f>'Section 3 data'!$F$20</f>
        <v>10.119999999999999</v>
      </c>
      <c r="F22" s="206">
        <f t="shared" si="1"/>
        <v>1676.952</v>
      </c>
    </row>
    <row r="23" spans="2:6" ht="15" customHeight="1" x14ac:dyDescent="0.2">
      <c r="B23" s="222" t="s">
        <v>99</v>
      </c>
      <c r="C23" s="43">
        <f>'Section 3 data'!$D$21</f>
        <v>5.0430000000000001</v>
      </c>
      <c r="D23" s="44">
        <f>'Section 3 data'!$E$21</f>
        <v>2614.0210000000002</v>
      </c>
      <c r="E23" s="205">
        <f>'Section 3 data'!$F$21</f>
        <v>16.45</v>
      </c>
      <c r="F23" s="206">
        <f t="shared" si="1"/>
        <v>2619.0640000000003</v>
      </c>
    </row>
    <row r="24" spans="2:6" ht="15" customHeight="1" x14ac:dyDescent="0.2">
      <c r="B24" s="222" t="s">
        <v>100</v>
      </c>
      <c r="C24" s="43">
        <f>'Section 3 data'!$D$22</f>
        <v>0.40200000000000002</v>
      </c>
      <c r="D24" s="44">
        <f>'Section 3 data'!$E$22</f>
        <v>360.80700000000002</v>
      </c>
      <c r="E24" s="205">
        <f>'Section 3 data'!$F$22</f>
        <v>18.64</v>
      </c>
      <c r="F24" s="206">
        <f t="shared" si="1"/>
        <v>361.209</v>
      </c>
    </row>
    <row r="25" spans="2:6" ht="15" customHeight="1" x14ac:dyDescent="0.2">
      <c r="B25" s="222" t="s">
        <v>101</v>
      </c>
      <c r="C25" s="43">
        <f>'Section 3 data'!$D$23</f>
        <v>0</v>
      </c>
      <c r="D25" s="44">
        <f>'Section 3 data'!$E$23</f>
        <v>235.001</v>
      </c>
      <c r="E25" s="205">
        <f>'Section 3 data'!$F$23</f>
        <v>22.6</v>
      </c>
      <c r="F25" s="206">
        <f t="shared" si="1"/>
        <v>235.001</v>
      </c>
    </row>
    <row r="26" spans="2:6" ht="15" customHeight="1" x14ac:dyDescent="0.2">
      <c r="B26" s="222" t="s">
        <v>102</v>
      </c>
      <c r="C26" s="43">
        <f>'Section 3 data'!$D$24</f>
        <v>5.2169999999999996</v>
      </c>
      <c r="D26" s="44">
        <f>'Section 3 data'!$E$24</f>
        <v>526.31500000000005</v>
      </c>
      <c r="E26" s="205">
        <f>'Section 3 data'!$F$24</f>
        <v>29.48</v>
      </c>
      <c r="F26" s="206">
        <f t="shared" si="1"/>
        <v>531.53200000000004</v>
      </c>
    </row>
    <row r="27" spans="2:6" ht="15" customHeight="1" x14ac:dyDescent="0.2">
      <c r="B27" s="222" t="s">
        <v>103</v>
      </c>
      <c r="C27" s="43">
        <f>'Section 3 data'!$D$25</f>
        <v>0</v>
      </c>
      <c r="D27" s="44">
        <f>'Section 3 data'!$E$25</f>
        <v>308.05799999999999</v>
      </c>
      <c r="E27" s="205">
        <f>'Section 3 data'!$F$25</f>
        <v>21.03</v>
      </c>
      <c r="F27" s="206">
        <f t="shared" si="1"/>
        <v>308.05799999999999</v>
      </c>
    </row>
    <row r="28" spans="2:6" ht="15" customHeight="1" x14ac:dyDescent="0.2">
      <c r="B28" s="222" t="s">
        <v>104</v>
      </c>
      <c r="C28" s="43">
        <f>'Section 3 data'!$D$26</f>
        <v>39.363999999999997</v>
      </c>
      <c r="D28" s="44">
        <f>'Section 3 data'!$E$26</f>
        <v>1928.2919999999999</v>
      </c>
      <c r="E28" s="205">
        <f>'Section 3 data'!$F$26</f>
        <v>14.36</v>
      </c>
      <c r="F28" s="206">
        <f t="shared" si="1"/>
        <v>1967.6559999999999</v>
      </c>
    </row>
    <row r="29" spans="2:6" ht="15" customHeight="1" x14ac:dyDescent="0.2">
      <c r="B29" s="226" t="s">
        <v>105</v>
      </c>
      <c r="C29" s="207">
        <f>'Section 3 data'!$D$7</f>
        <v>358.00900000000001</v>
      </c>
      <c r="D29" s="208">
        <f>'Section 3 data'!$E$7</f>
        <v>16863.766</v>
      </c>
      <c r="E29" s="209">
        <f>'Section 3 data'!$F$7</f>
        <v>4.92</v>
      </c>
      <c r="F29" s="210">
        <f t="shared" si="1"/>
        <v>17221.775000000001</v>
      </c>
    </row>
    <row r="30" spans="2:6" ht="15" customHeight="1" x14ac:dyDescent="0.2">
      <c r="B30" s="220" t="s">
        <v>106</v>
      </c>
      <c r="C30" s="211"/>
      <c r="D30" s="211"/>
      <c r="E30" s="5"/>
      <c r="F30" s="211"/>
    </row>
    <row r="31" spans="2:6" ht="15" customHeight="1" x14ac:dyDescent="0.2">
      <c r="B31" s="226" t="s">
        <v>106</v>
      </c>
      <c r="C31" s="207">
        <f>'Section 3 data'!$D$5</f>
        <v>894.36300000000006</v>
      </c>
      <c r="D31" s="208">
        <f>'Section 3 data'!$E$5</f>
        <v>19693.312000000002</v>
      </c>
      <c r="E31" s="209">
        <f>'Section 3 data'!$F$5</f>
        <v>4.33</v>
      </c>
      <c r="F31" s="210">
        <f>SUM(C31,D31)</f>
        <v>20587.675000000003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61" t="s">
        <v>269</v>
      </c>
      <c r="C5" s="175" t="s">
        <v>78</v>
      </c>
      <c r="D5" s="863" t="s">
        <v>79</v>
      </c>
      <c r="E5" s="863"/>
      <c r="F5" s="251" t="s">
        <v>80</v>
      </c>
    </row>
    <row r="6" spans="2:6" ht="30" customHeight="1" x14ac:dyDescent="0.2">
      <c r="B6" s="862"/>
      <c r="C6" s="174" t="s">
        <v>327</v>
      </c>
      <c r="D6" s="174" t="s">
        <v>327</v>
      </c>
      <c r="E6" s="217" t="s">
        <v>82</v>
      </c>
      <c r="F6" s="252" t="s">
        <v>327</v>
      </c>
    </row>
    <row r="7" spans="2:6" ht="15" customHeight="1" x14ac:dyDescent="0.2">
      <c r="B7" s="220" t="s">
        <v>92</v>
      </c>
      <c r="C7" s="221"/>
      <c r="D7" s="221"/>
      <c r="E7" s="221"/>
      <c r="F7" s="221"/>
    </row>
    <row r="8" spans="2:6" ht="15" customHeight="1" x14ac:dyDescent="0.2">
      <c r="B8" s="222" t="s">
        <v>361</v>
      </c>
      <c r="C8" s="43">
        <f>'Section 3 data'!$D$31</f>
        <v>1.4E-2</v>
      </c>
      <c r="D8" s="44">
        <f>'Section 3 data'!$E$31</f>
        <v>7.1599999999999997E-2</v>
      </c>
      <c r="E8" s="205">
        <f>'Section 3 data'!$F$31</f>
        <v>56.34</v>
      </c>
      <c r="F8" s="206">
        <f>SUM(C8,D8)</f>
        <v>8.5599999999999996E-2</v>
      </c>
    </row>
    <row r="9" spans="2:6" ht="15" customHeight="1" x14ac:dyDescent="0.2">
      <c r="B9" s="225" t="s">
        <v>362</v>
      </c>
      <c r="C9" s="43">
        <f>'Section 3 data'!$D$32</f>
        <v>27.884</v>
      </c>
      <c r="D9" s="249">
        <f>'Section 3 data'!$E$32</f>
        <v>0.12240000000000001</v>
      </c>
      <c r="E9" s="205">
        <f>'Section 3 data'!$F$32</f>
        <v>45.9</v>
      </c>
      <c r="F9" s="206">
        <f t="shared" ref="F9:F15" si="0">SUM(C9,D9)</f>
        <v>28.006399999999999</v>
      </c>
    </row>
    <row r="10" spans="2:6" ht="15" customHeight="1" x14ac:dyDescent="0.2">
      <c r="B10" s="222" t="s">
        <v>363</v>
      </c>
      <c r="C10" s="43">
        <f>'Section 3 data'!$D$33</f>
        <v>79.905000000000001</v>
      </c>
      <c r="D10" s="44">
        <f>'Section 3 data'!$E$33</f>
        <v>2.74533</v>
      </c>
      <c r="E10" s="205">
        <f>'Section 3 data'!$F$33</f>
        <v>16.343985599542751</v>
      </c>
      <c r="F10" s="206">
        <f t="shared" si="0"/>
        <v>82.650329999999997</v>
      </c>
    </row>
    <row r="11" spans="2:6" ht="15" customHeight="1" x14ac:dyDescent="0.2">
      <c r="B11" s="222" t="s">
        <v>364</v>
      </c>
      <c r="C11" s="43">
        <f>'Section 3 data'!$D$34</f>
        <v>321.85599999999999</v>
      </c>
      <c r="D11" s="44">
        <f>'Section 3 data'!$E$34</f>
        <v>3.61117</v>
      </c>
      <c r="E11" s="250">
        <f>'Section 3 data'!$F$34</f>
        <v>15.997764413102434</v>
      </c>
      <c r="F11" s="206">
        <f t="shared" si="0"/>
        <v>325.46717000000001</v>
      </c>
    </row>
    <row r="12" spans="2:6" ht="15" customHeight="1" x14ac:dyDescent="0.2">
      <c r="B12" s="222" t="s">
        <v>365</v>
      </c>
      <c r="C12" s="43">
        <f>'Section 3 data'!$D$35</f>
        <v>90.191999999999993</v>
      </c>
      <c r="D12" s="44">
        <f>'Section 3 data'!$E$35</f>
        <v>0.85357000000000005</v>
      </c>
      <c r="E12" s="250">
        <f>'Section 3 data'!$F$35</f>
        <v>33.270000000000003</v>
      </c>
      <c r="F12" s="206">
        <f t="shared" si="0"/>
        <v>91.045569999999998</v>
      </c>
    </row>
    <row r="13" spans="2:6" ht="15" customHeight="1" x14ac:dyDescent="0.2">
      <c r="B13" s="222" t="s">
        <v>366</v>
      </c>
      <c r="C13" s="43">
        <f>'Section 3 data'!$D$36</f>
        <v>15.558</v>
      </c>
      <c r="D13" s="44">
        <f>'Section 3 data'!$E$36</f>
        <v>0.16513</v>
      </c>
      <c r="E13" s="205">
        <f>'Section 3 data'!$F$36</f>
        <v>70.69</v>
      </c>
      <c r="F13" s="206">
        <f t="shared" si="0"/>
        <v>15.723129999999999</v>
      </c>
    </row>
    <row r="14" spans="2:6" ht="15" customHeight="1" x14ac:dyDescent="0.2">
      <c r="B14" s="222" t="s">
        <v>367</v>
      </c>
      <c r="C14" s="43">
        <f>'Section 3 data'!$D$37</f>
        <v>0.94599999999999995</v>
      </c>
      <c r="D14" s="44">
        <f>'Section 3 data'!$E$37</f>
        <v>0.14082999999999998</v>
      </c>
      <c r="E14" s="205">
        <f>'Section 3 data'!$F$37</f>
        <v>58.898700150961695</v>
      </c>
      <c r="F14" s="206">
        <f t="shared" si="0"/>
        <v>1.08683</v>
      </c>
    </row>
    <row r="15" spans="2:6" ht="15" customHeight="1" x14ac:dyDescent="0.2">
      <c r="B15" s="226" t="s">
        <v>80</v>
      </c>
      <c r="C15" s="66">
        <f>'Section 3 data'!$D$6</f>
        <v>536.35400000000004</v>
      </c>
      <c r="D15" s="66">
        <f>'Section 3 data'!$E$6</f>
        <v>2822.6860000000001</v>
      </c>
      <c r="E15" s="209">
        <f>'Section 3 data'!$F$6</f>
        <v>10.39</v>
      </c>
      <c r="F15" s="238">
        <f t="shared" si="0"/>
        <v>3359.04</v>
      </c>
    </row>
    <row r="16" spans="2:6" ht="15" customHeight="1" x14ac:dyDescent="0.2">
      <c r="B16" s="220" t="s">
        <v>105</v>
      </c>
      <c r="C16" s="244"/>
      <c r="D16" s="244"/>
      <c r="E16" s="244"/>
      <c r="F16" s="244"/>
    </row>
    <row r="17" spans="2:6" ht="15" customHeight="1" x14ac:dyDescent="0.2">
      <c r="B17" s="222" t="s">
        <v>361</v>
      </c>
      <c r="C17" s="43">
        <f>'Section 3 data'!D39</f>
        <v>0</v>
      </c>
      <c r="D17" s="43">
        <f>'Section 3 data'!E39</f>
        <v>8.0665399999999998</v>
      </c>
      <c r="E17" s="205">
        <f>'Section 3 data'!F39</f>
        <v>13.38</v>
      </c>
      <c r="F17" s="206">
        <f>C17+D17</f>
        <v>8.0665399999999998</v>
      </c>
    </row>
    <row r="18" spans="2:6" ht="15" customHeight="1" x14ac:dyDescent="0.2">
      <c r="B18" s="225" t="s">
        <v>362</v>
      </c>
      <c r="C18" s="43">
        <f>'Section 3 data'!D40</f>
        <v>6.0609999999999999</v>
      </c>
      <c r="D18" s="249">
        <f>'Section 3 data'!E40</f>
        <v>7.1393900000000006</v>
      </c>
      <c r="E18" s="205">
        <f>'Section 3 data'!F40</f>
        <v>12.67</v>
      </c>
      <c r="F18" s="206">
        <f t="shared" ref="F18:F24" si="1">C18+D18</f>
        <v>13.200390000000001</v>
      </c>
    </row>
    <row r="19" spans="2:6" ht="15" customHeight="1" x14ac:dyDescent="0.2">
      <c r="B19" s="222" t="s">
        <v>363</v>
      </c>
      <c r="C19" s="43">
        <f>'Section 3 data'!D41</f>
        <v>13.456</v>
      </c>
      <c r="D19" s="44">
        <f>'Section 3 data'!E41</f>
        <v>30.136610000000001</v>
      </c>
      <c r="E19" s="205">
        <f>'Section 3 data'!F41</f>
        <v>6.1129927749736268</v>
      </c>
      <c r="F19" s="206">
        <f t="shared" si="1"/>
        <v>43.592610000000001</v>
      </c>
    </row>
    <row r="20" spans="2:6" ht="15" customHeight="1" x14ac:dyDescent="0.2">
      <c r="B20" s="222" t="s">
        <v>364</v>
      </c>
      <c r="C20" s="43">
        <f>'Section 3 data'!D42</f>
        <v>144.15100000000001</v>
      </c>
      <c r="D20" s="44">
        <f>'Section 3 data'!E42</f>
        <v>16.97861</v>
      </c>
      <c r="E20" s="250">
        <f>'Section 3 data'!F42</f>
        <v>8.2979668213041098</v>
      </c>
      <c r="F20" s="206">
        <f t="shared" si="1"/>
        <v>161.12961000000001</v>
      </c>
    </row>
    <row r="21" spans="2:6" ht="15" customHeight="1" x14ac:dyDescent="0.2">
      <c r="B21" s="222" t="s">
        <v>365</v>
      </c>
      <c r="C21" s="43">
        <f>'Section 3 data'!D43</f>
        <v>129.077</v>
      </c>
      <c r="D21" s="44">
        <f>'Section 3 data'!E43</f>
        <v>10.646030000000001</v>
      </c>
      <c r="E21" s="250">
        <f>'Section 3 data'!F43</f>
        <v>11.69</v>
      </c>
      <c r="F21" s="206">
        <f t="shared" si="1"/>
        <v>139.72302999999999</v>
      </c>
    </row>
    <row r="22" spans="2:6" ht="15" customHeight="1" x14ac:dyDescent="0.2">
      <c r="B22" s="222" t="s">
        <v>366</v>
      </c>
      <c r="C22" s="43">
        <f>'Section 3 data'!D44</f>
        <v>25.949000000000002</v>
      </c>
      <c r="D22" s="44">
        <f>'Section 3 data'!E44</f>
        <v>6.0872900000000003</v>
      </c>
      <c r="E22" s="250">
        <f>'Section 3 data'!F44</f>
        <v>15.08</v>
      </c>
      <c r="F22" s="206">
        <f t="shared" si="1"/>
        <v>32.036290000000001</v>
      </c>
    </row>
    <row r="23" spans="2:6" ht="15" customHeight="1" x14ac:dyDescent="0.2">
      <c r="B23" s="222" t="s">
        <v>367</v>
      </c>
      <c r="C23" s="43">
        <f>'Section 3 data'!D45</f>
        <v>39.316000000000003</v>
      </c>
      <c r="D23" s="44">
        <f>'Section 3 data'!E45</f>
        <v>4.4422999999999995</v>
      </c>
      <c r="E23" s="205">
        <f>'Section 3 data'!F45</f>
        <v>20.241754463800177</v>
      </c>
      <c r="F23" s="206">
        <f t="shared" si="1"/>
        <v>43.758300000000006</v>
      </c>
    </row>
    <row r="24" spans="2:6" ht="15" customHeight="1" x14ac:dyDescent="0.2">
      <c r="B24" s="226" t="s">
        <v>80</v>
      </c>
      <c r="C24" s="66">
        <f>'Section 3 data'!$D$7</f>
        <v>358.00900000000001</v>
      </c>
      <c r="D24" s="66">
        <f>'Section 3 data'!$E$7</f>
        <v>16863.766</v>
      </c>
      <c r="E24" s="209">
        <f>'Section 3 data'!$F$7</f>
        <v>4.92</v>
      </c>
      <c r="F24" s="238">
        <f t="shared" si="1"/>
        <v>17221.775000000001</v>
      </c>
    </row>
    <row r="25" spans="2:6" ht="15" customHeight="1" x14ac:dyDescent="0.2">
      <c r="B25" s="220" t="s">
        <v>106</v>
      </c>
      <c r="C25" s="244"/>
      <c r="D25" s="244"/>
      <c r="E25" s="244"/>
      <c r="F25" s="244"/>
    </row>
    <row r="26" spans="2:6" ht="15" customHeight="1" x14ac:dyDescent="0.2">
      <c r="B26" s="222" t="s">
        <v>361</v>
      </c>
      <c r="C26" s="43">
        <f>'Section 3 data'!$D$47</f>
        <v>1.4E-2</v>
      </c>
      <c r="D26" s="44">
        <f>'Section 3 data'!$E$47</f>
        <v>8.1386400000000005</v>
      </c>
      <c r="E26" s="205">
        <f>'Section 3 data'!$F$47</f>
        <v>13.38</v>
      </c>
      <c r="F26" s="206">
        <f t="shared" ref="F26:F33" si="2">SUM(C26,D26)</f>
        <v>8.1526399999999999</v>
      </c>
    </row>
    <row r="27" spans="2:6" ht="15" customHeight="1" x14ac:dyDescent="0.2">
      <c r="B27" s="225" t="s">
        <v>362</v>
      </c>
      <c r="C27" s="43">
        <f>'Section 3 data'!$D$48</f>
        <v>33.945</v>
      </c>
      <c r="D27" s="249">
        <f>'Section 3 data'!$E$48</f>
        <v>7.2618</v>
      </c>
      <c r="E27" s="205">
        <f>'Section 3 data'!$F$48</f>
        <v>12.5</v>
      </c>
      <c r="F27" s="206">
        <f t="shared" si="2"/>
        <v>41.206800000000001</v>
      </c>
    </row>
    <row r="28" spans="2:6" ht="15" customHeight="1" x14ac:dyDescent="0.2">
      <c r="B28" s="222" t="s">
        <v>363</v>
      </c>
      <c r="C28" s="43">
        <f>'Section 3 data'!$D$49</f>
        <v>93.36</v>
      </c>
      <c r="D28" s="44">
        <f>'Section 3 data'!$E$49</f>
        <v>32.889679999999998</v>
      </c>
      <c r="E28" s="205">
        <f>'Section 3 data'!$F$49</f>
        <v>5.8004748172391718</v>
      </c>
      <c r="F28" s="206">
        <f t="shared" si="2"/>
        <v>126.24968</v>
      </c>
    </row>
    <row r="29" spans="2:6" ht="15" customHeight="1" x14ac:dyDescent="0.2">
      <c r="B29" s="222" t="s">
        <v>364</v>
      </c>
      <c r="C29" s="43">
        <f>'Section 3 data'!$D$50</f>
        <v>466.00599999999997</v>
      </c>
      <c r="D29" s="44">
        <f>'Section 3 data'!$E$50</f>
        <v>20.602349999999998</v>
      </c>
      <c r="E29" s="250">
        <f>'Section 3 data'!$F$50</f>
        <v>7.5614731675959197</v>
      </c>
      <c r="F29" s="206">
        <f t="shared" si="2"/>
        <v>486.60834999999997</v>
      </c>
    </row>
    <row r="30" spans="2:6" ht="15" customHeight="1" x14ac:dyDescent="0.2">
      <c r="B30" s="222" t="s">
        <v>365</v>
      </c>
      <c r="C30" s="43">
        <f>'Section 3 data'!$D$51</f>
        <v>219.26900000000001</v>
      </c>
      <c r="D30" s="44">
        <f>'Section 3 data'!$E$51</f>
        <v>11.49994</v>
      </c>
      <c r="E30" s="250">
        <f>'Section 3 data'!$F$51</f>
        <v>11.04</v>
      </c>
      <c r="F30" s="206">
        <f t="shared" si="2"/>
        <v>230.76894000000001</v>
      </c>
    </row>
    <row r="31" spans="2:6" ht="15" customHeight="1" x14ac:dyDescent="0.2">
      <c r="B31" s="222" t="s">
        <v>366</v>
      </c>
      <c r="C31" s="43">
        <f>'Section 3 data'!$D$52</f>
        <v>41.506999999999998</v>
      </c>
      <c r="D31" s="44">
        <f>'Section 3 data'!$E$52</f>
        <v>6.2533700000000003</v>
      </c>
      <c r="E31" s="250">
        <f>'Section 3 data'!$F$52</f>
        <v>14.77</v>
      </c>
      <c r="F31" s="206">
        <f t="shared" si="2"/>
        <v>47.760369999999995</v>
      </c>
    </row>
    <row r="32" spans="2:6" ht="15" customHeight="1" x14ac:dyDescent="0.2">
      <c r="B32" s="222" t="s">
        <v>367</v>
      </c>
      <c r="C32" s="43">
        <f>'Section 3 data'!$D$53</f>
        <v>40.262</v>
      </c>
      <c r="D32" s="44">
        <f>'Section 3 data'!$E$53</f>
        <v>4.5844400000000007</v>
      </c>
      <c r="E32" s="205">
        <f>'Section 3 data'!$F$53</f>
        <v>19.702135912887901</v>
      </c>
      <c r="F32" s="206">
        <f t="shared" si="2"/>
        <v>44.846440000000001</v>
      </c>
    </row>
    <row r="33" spans="2:6" ht="15" customHeight="1" x14ac:dyDescent="0.2">
      <c r="B33" s="228" t="s">
        <v>80</v>
      </c>
      <c r="C33" s="240">
        <f>'Section 3 data'!$D$5</f>
        <v>894.36300000000006</v>
      </c>
      <c r="D33" s="240">
        <f>'Section 3 data'!$E$5</f>
        <v>19693.312000000002</v>
      </c>
      <c r="E33" s="213">
        <f>'Section 3 data'!$F$5</f>
        <v>4.33</v>
      </c>
      <c r="F33" s="242">
        <f t="shared" si="2"/>
        <v>20587.675000000003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61" t="s">
        <v>271</v>
      </c>
      <c r="C5" s="175" t="s">
        <v>78</v>
      </c>
      <c r="D5" s="863" t="s">
        <v>79</v>
      </c>
      <c r="E5" s="863"/>
      <c r="F5" s="251" t="s">
        <v>80</v>
      </c>
    </row>
    <row r="6" spans="2:6" ht="30" customHeight="1" x14ac:dyDescent="0.2">
      <c r="B6" s="862"/>
      <c r="C6" s="174" t="s">
        <v>327</v>
      </c>
      <c r="D6" s="174" t="s">
        <v>327</v>
      </c>
      <c r="E6" s="217" t="s">
        <v>82</v>
      </c>
      <c r="F6" s="252" t="s">
        <v>327</v>
      </c>
    </row>
    <row r="7" spans="2:6" ht="15" customHeight="1" x14ac:dyDescent="0.2">
      <c r="B7" s="243" t="s">
        <v>92</v>
      </c>
      <c r="C7" s="244"/>
      <c r="D7" s="244"/>
      <c r="E7" s="244"/>
      <c r="F7" s="244"/>
    </row>
    <row r="8" spans="2:6" ht="15" customHeight="1" x14ac:dyDescent="0.2">
      <c r="B8" s="233" t="s">
        <v>368</v>
      </c>
      <c r="C8" s="43">
        <f>'Section 3 data'!$D$58</f>
        <v>1E-3</v>
      </c>
      <c r="D8" s="44">
        <f>'Section 3 data'!$E$58</f>
        <v>7.1599999999999997E-2</v>
      </c>
      <c r="E8" s="205">
        <f>'Section 3 data'!$F$58</f>
        <v>56.34</v>
      </c>
      <c r="F8" s="206">
        <f>SUM(C8,D8)</f>
        <v>7.2599999999999998E-2</v>
      </c>
    </row>
    <row r="9" spans="2:6" ht="15" customHeight="1" x14ac:dyDescent="0.2">
      <c r="B9" s="234" t="s">
        <v>369</v>
      </c>
      <c r="C9" s="43">
        <f>'Section 3 data'!$D$59</f>
        <v>1.9810000000000001</v>
      </c>
      <c r="D9" s="44">
        <f>'Section 3 data'!$E$59</f>
        <v>0.24254000000000001</v>
      </c>
      <c r="E9" s="205">
        <f>'Section 3 data'!$F$59</f>
        <v>41.56</v>
      </c>
      <c r="F9" s="206">
        <f t="shared" ref="F9:F17" si="0">SUM(C9,D9)</f>
        <v>2.2235400000000003</v>
      </c>
    </row>
    <row r="10" spans="2:6" ht="15" customHeight="1" x14ac:dyDescent="0.2">
      <c r="B10" s="235" t="s">
        <v>370</v>
      </c>
      <c r="C10" s="43">
        <f>'Section 3 data'!$D$60</f>
        <v>74.631</v>
      </c>
      <c r="D10" s="44">
        <f>'Section 3 data'!$E$60</f>
        <v>0.34012999999999999</v>
      </c>
      <c r="E10" s="205">
        <f>'Section 3 data'!$F$60</f>
        <v>41.5</v>
      </c>
      <c r="F10" s="206">
        <f t="shared" si="0"/>
        <v>74.971130000000002</v>
      </c>
    </row>
    <row r="11" spans="2:6" ht="15" customHeight="1" x14ac:dyDescent="0.2">
      <c r="B11" s="233" t="s">
        <v>371</v>
      </c>
      <c r="C11" s="43">
        <f>'Section 3 data'!$D$61</f>
        <v>14.477</v>
      </c>
      <c r="D11" s="44">
        <f>'Section 3 data'!$E$61</f>
        <v>1.6311600000000002</v>
      </c>
      <c r="E11" s="205">
        <f>'Section 3 data'!$F$61</f>
        <v>21.8</v>
      </c>
      <c r="F11" s="206">
        <f t="shared" si="0"/>
        <v>16.108160000000002</v>
      </c>
    </row>
    <row r="12" spans="2:6" ht="15" customHeight="1" x14ac:dyDescent="0.2">
      <c r="B12" s="233" t="s">
        <v>372</v>
      </c>
      <c r="C12" s="43">
        <f>'Section 3 data'!$D$62</f>
        <v>111.767</v>
      </c>
      <c r="D12" s="44">
        <f>'Section 3 data'!$E$62</f>
        <v>2.3657499999999998</v>
      </c>
      <c r="E12" s="205">
        <f>'Section 3 data'!$F$62</f>
        <v>20.38</v>
      </c>
      <c r="F12" s="206">
        <f t="shared" si="0"/>
        <v>114.13275</v>
      </c>
    </row>
    <row r="13" spans="2:6" ht="15" customHeight="1" x14ac:dyDescent="0.2">
      <c r="B13" s="233" t="s">
        <v>373</v>
      </c>
      <c r="C13" s="43">
        <f>'Section 3 data'!$D$63</f>
        <v>176.02199999999999</v>
      </c>
      <c r="D13" s="44">
        <f>'Section 3 data'!$E$63</f>
        <v>2.0444400000000003</v>
      </c>
      <c r="E13" s="205">
        <f>'Section 3 data'!$F$63</f>
        <v>19.03</v>
      </c>
      <c r="F13" s="206">
        <f t="shared" si="0"/>
        <v>178.06644</v>
      </c>
    </row>
    <row r="14" spans="2:6" ht="15" customHeight="1" x14ac:dyDescent="0.2">
      <c r="B14" s="233" t="s">
        <v>374</v>
      </c>
      <c r="C14" s="43">
        <f>'Section 3 data'!$D$64</f>
        <v>148.63800000000001</v>
      </c>
      <c r="D14" s="44">
        <f>'Section 3 data'!$E$64</f>
        <v>0.90664</v>
      </c>
      <c r="E14" s="205">
        <f>'Section 3 data'!$F$64</f>
        <v>31.32</v>
      </c>
      <c r="F14" s="206">
        <f t="shared" si="0"/>
        <v>149.54464000000002</v>
      </c>
    </row>
    <row r="15" spans="2:6" ht="15" customHeight="1" x14ac:dyDescent="0.2">
      <c r="B15" s="233" t="s">
        <v>375</v>
      </c>
      <c r="C15" s="43">
        <f>'Section 3 data'!$D$65</f>
        <v>8.8379999999999992</v>
      </c>
      <c r="D15" s="44">
        <f>'Section 3 data'!$E$65</f>
        <v>0.10141</v>
      </c>
      <c r="E15" s="205">
        <f>'Section 3 data'!$F$65</f>
        <v>64.05</v>
      </c>
      <c r="F15" s="206">
        <f t="shared" si="0"/>
        <v>8.9394099999999987</v>
      </c>
    </row>
    <row r="16" spans="2:6" ht="15" customHeight="1" x14ac:dyDescent="0.2">
      <c r="B16" s="233" t="s">
        <v>376</v>
      </c>
      <c r="C16" s="43">
        <f>'Section 3 data'!$D$66</f>
        <v>0</v>
      </c>
      <c r="D16" s="44">
        <f>'Section 3 data'!$E$66</f>
        <v>6.3600000000000002E-3</v>
      </c>
      <c r="E16" s="205">
        <f>'Section 3 data'!$F$66</f>
        <v>103.34</v>
      </c>
      <c r="F16" s="206">
        <f t="shared" si="0"/>
        <v>6.3600000000000002E-3</v>
      </c>
    </row>
    <row r="17" spans="2:6" ht="15" customHeight="1" x14ac:dyDescent="0.2">
      <c r="B17" s="236" t="s">
        <v>80</v>
      </c>
      <c r="C17" s="66">
        <f>'Section 3 data'!$D$6</f>
        <v>536.35400000000004</v>
      </c>
      <c r="D17" s="66">
        <f>'Section 3 data'!$E$6</f>
        <v>2822.6860000000001</v>
      </c>
      <c r="E17" s="237">
        <f>'Section 3 data'!$F$6</f>
        <v>10.39</v>
      </c>
      <c r="F17" s="238">
        <f t="shared" si="0"/>
        <v>3359.04</v>
      </c>
    </row>
    <row r="18" spans="2:6" ht="15" customHeight="1" x14ac:dyDescent="0.2">
      <c r="B18" s="243" t="s">
        <v>105</v>
      </c>
      <c r="C18" s="244"/>
      <c r="D18" s="244"/>
      <c r="E18" s="244"/>
      <c r="F18" s="244"/>
    </row>
    <row r="19" spans="2:6" ht="15" customHeight="1" x14ac:dyDescent="0.2">
      <c r="B19" s="233" t="s">
        <v>368</v>
      </c>
      <c r="C19" s="43">
        <f>'Section 3 data'!$D$68</f>
        <v>1.22</v>
      </c>
      <c r="D19" s="44">
        <f>'Section 3 data'!$E$68</f>
        <v>10.544649999999999</v>
      </c>
      <c r="E19" s="205">
        <f>'Section 3 data'!$F$68</f>
        <v>11.28</v>
      </c>
      <c r="F19" s="206">
        <f t="shared" ref="F19:F28" si="1">SUM(C19,D19)</f>
        <v>11.76465</v>
      </c>
    </row>
    <row r="20" spans="2:6" ht="15" customHeight="1" x14ac:dyDescent="0.2">
      <c r="B20" s="234" t="s">
        <v>369</v>
      </c>
      <c r="C20" s="43">
        <f>'Section 3 data'!$D$69</f>
        <v>14.077999999999999</v>
      </c>
      <c r="D20" s="44">
        <f>'Section 3 data'!$E$69</f>
        <v>14.27544</v>
      </c>
      <c r="E20" s="205">
        <f>'Section 3 data'!$F$69</f>
        <v>8.2899999999999991</v>
      </c>
      <c r="F20" s="206">
        <f t="shared" si="1"/>
        <v>28.353439999999999</v>
      </c>
    </row>
    <row r="21" spans="2:6" ht="15" customHeight="1" x14ac:dyDescent="0.2">
      <c r="B21" s="235" t="s">
        <v>370</v>
      </c>
      <c r="C21" s="43">
        <f>'Section 3 data'!$D$70</f>
        <v>57.731999999999999</v>
      </c>
      <c r="D21" s="44">
        <f>'Section 3 data'!$E$70</f>
        <v>16.09919</v>
      </c>
      <c r="E21" s="205">
        <f>'Section 3 data'!$F$70</f>
        <v>8.26</v>
      </c>
      <c r="F21" s="206">
        <f t="shared" si="1"/>
        <v>73.831189999999992</v>
      </c>
    </row>
    <row r="22" spans="2:6" ht="15" customHeight="1" x14ac:dyDescent="0.2">
      <c r="B22" s="233" t="s">
        <v>371</v>
      </c>
      <c r="C22" s="43">
        <f>'Section 3 data'!$D$71</f>
        <v>67.018000000000001</v>
      </c>
      <c r="D22" s="44">
        <f>'Section 3 data'!$E$71</f>
        <v>8.22499</v>
      </c>
      <c r="E22" s="205">
        <f>'Section 3 data'!$F$71</f>
        <v>10.15</v>
      </c>
      <c r="F22" s="206">
        <f t="shared" si="1"/>
        <v>75.242990000000006</v>
      </c>
    </row>
    <row r="23" spans="2:6" ht="15" customHeight="1" x14ac:dyDescent="0.2">
      <c r="B23" s="233" t="s">
        <v>372</v>
      </c>
      <c r="C23" s="43">
        <f>'Section 3 data'!$D$72</f>
        <v>142.959</v>
      </c>
      <c r="D23" s="44">
        <f>'Section 3 data'!$E$72</f>
        <v>12.85519</v>
      </c>
      <c r="E23" s="205">
        <f>'Section 3 data'!$F$72</f>
        <v>9.11</v>
      </c>
      <c r="F23" s="206">
        <f t="shared" si="1"/>
        <v>155.81419</v>
      </c>
    </row>
    <row r="24" spans="2:6" ht="15" customHeight="1" x14ac:dyDescent="0.2">
      <c r="B24" s="233" t="s">
        <v>373</v>
      </c>
      <c r="C24" s="43">
        <f>'Section 3 data'!$D$73</f>
        <v>62.037999999999997</v>
      </c>
      <c r="D24" s="44">
        <f>'Section 3 data'!$E$73</f>
        <v>7.4560300000000002</v>
      </c>
      <c r="E24" s="205">
        <f>'Section 3 data'!$F$73</f>
        <v>12.68</v>
      </c>
      <c r="F24" s="206">
        <f t="shared" si="1"/>
        <v>69.494029999999995</v>
      </c>
    </row>
    <row r="25" spans="2:6" ht="15" customHeight="1" x14ac:dyDescent="0.2">
      <c r="B25" s="233" t="s">
        <v>374</v>
      </c>
      <c r="C25" s="43">
        <f>'Section 3 data'!$D$74</f>
        <v>12.349</v>
      </c>
      <c r="D25" s="44">
        <f>'Section 3 data'!$E$74</f>
        <v>8.5047199999999989</v>
      </c>
      <c r="E25" s="205">
        <f>'Section 3 data'!$F$74</f>
        <v>12.53</v>
      </c>
      <c r="F25" s="206">
        <f t="shared" si="1"/>
        <v>20.853719999999999</v>
      </c>
    </row>
    <row r="26" spans="2:6" ht="15" customHeight="1" x14ac:dyDescent="0.2">
      <c r="B26" s="233" t="s">
        <v>375</v>
      </c>
      <c r="C26" s="43">
        <f>'Section 3 data'!$D$75</f>
        <v>0.61399999999999999</v>
      </c>
      <c r="D26" s="44">
        <f>'Section 3 data'!$E$75</f>
        <v>3.2787700000000002</v>
      </c>
      <c r="E26" s="205">
        <f>'Section 3 data'!$F$75</f>
        <v>21.47</v>
      </c>
      <c r="F26" s="206">
        <f t="shared" si="1"/>
        <v>3.8927700000000001</v>
      </c>
    </row>
    <row r="27" spans="2:6" ht="15" customHeight="1" x14ac:dyDescent="0.2">
      <c r="B27" s="233" t="s">
        <v>376</v>
      </c>
      <c r="C27" s="43">
        <f>'Section 3 data'!$D$76</f>
        <v>0</v>
      </c>
      <c r="D27" s="44">
        <f>'Section 3 data'!$E$76</f>
        <v>2.2577800000000003</v>
      </c>
      <c r="E27" s="205">
        <f>'Section 3 data'!$F$76</f>
        <v>35.229999999999997</v>
      </c>
      <c r="F27" s="206">
        <f t="shared" si="1"/>
        <v>2.2577800000000003</v>
      </c>
    </row>
    <row r="28" spans="2:6" ht="15" customHeight="1" x14ac:dyDescent="0.2">
      <c r="B28" s="236" t="s">
        <v>80</v>
      </c>
      <c r="C28" s="66">
        <f>'Section 3 data'!$D$7</f>
        <v>358.00900000000001</v>
      </c>
      <c r="D28" s="66">
        <f>'Section 3 data'!$E$7</f>
        <v>16863.766</v>
      </c>
      <c r="E28" s="237">
        <f>'Section 3 data'!$F$7</f>
        <v>4.92</v>
      </c>
      <c r="F28" s="238">
        <f t="shared" si="1"/>
        <v>17221.775000000001</v>
      </c>
    </row>
    <row r="29" spans="2:6" ht="15" customHeight="1" x14ac:dyDescent="0.2">
      <c r="B29" s="243" t="s">
        <v>106</v>
      </c>
      <c r="C29" s="244"/>
      <c r="D29" s="244"/>
      <c r="E29" s="244"/>
      <c r="F29" s="244"/>
    </row>
    <row r="30" spans="2:6" ht="15" customHeight="1" x14ac:dyDescent="0.2">
      <c r="B30" s="233" t="s">
        <v>368</v>
      </c>
      <c r="C30" s="43">
        <f>'Section 3 data'!$D$78</f>
        <v>1.2210000000000001</v>
      </c>
      <c r="D30" s="44">
        <f>'Section 3 data'!$E$78</f>
        <v>10.61675</v>
      </c>
      <c r="E30" s="205">
        <f>'Section 3 data'!$F$78</f>
        <v>11.3</v>
      </c>
      <c r="F30" s="206">
        <f t="shared" ref="F30:F39" si="2">SUM(C30,D30)</f>
        <v>11.83775</v>
      </c>
    </row>
    <row r="31" spans="2:6" ht="15" customHeight="1" x14ac:dyDescent="0.2">
      <c r="B31" s="234" t="s">
        <v>369</v>
      </c>
      <c r="C31" s="43">
        <f>'Section 3 data'!$D$79</f>
        <v>16.059000000000001</v>
      </c>
      <c r="D31" s="44">
        <f>'Section 3 data'!$E$79</f>
        <v>14.518879999999999</v>
      </c>
      <c r="E31" s="205">
        <f>'Section 3 data'!$F$79</f>
        <v>8.19</v>
      </c>
      <c r="F31" s="206">
        <f t="shared" si="2"/>
        <v>30.57788</v>
      </c>
    </row>
    <row r="32" spans="2:6" ht="15" customHeight="1" x14ac:dyDescent="0.2">
      <c r="B32" s="235" t="s">
        <v>370</v>
      </c>
      <c r="C32" s="43">
        <f>'Section 3 data'!$D$80</f>
        <v>132.363</v>
      </c>
      <c r="D32" s="44">
        <f>'Section 3 data'!$E$80</f>
        <v>16.440740000000002</v>
      </c>
      <c r="E32" s="205">
        <f>'Section 3 data'!$F$80</f>
        <v>8.11</v>
      </c>
      <c r="F32" s="206">
        <f t="shared" si="2"/>
        <v>148.80374</v>
      </c>
    </row>
    <row r="33" spans="2:6" ht="15" customHeight="1" x14ac:dyDescent="0.2">
      <c r="B33" s="233" t="s">
        <v>371</v>
      </c>
      <c r="C33" s="43">
        <f>'Section 3 data'!$D$81</f>
        <v>81.495000000000005</v>
      </c>
      <c r="D33" s="44">
        <f>'Section 3 data'!$E$81</f>
        <v>9.8609299999999998</v>
      </c>
      <c r="E33" s="205">
        <f>'Section 3 data'!$F$81</f>
        <v>9.2200000000000006</v>
      </c>
      <c r="F33" s="206">
        <f t="shared" si="2"/>
        <v>91.355930000000001</v>
      </c>
    </row>
    <row r="34" spans="2:6" ht="15" customHeight="1" x14ac:dyDescent="0.2">
      <c r="B34" s="233" t="s">
        <v>372</v>
      </c>
      <c r="C34" s="43">
        <f>'Section 3 data'!$D$82</f>
        <v>254.726</v>
      </c>
      <c r="D34" s="44">
        <f>'Section 3 data'!$E$82</f>
        <v>15.229629999999998</v>
      </c>
      <c r="E34" s="205">
        <f>'Section 3 data'!$F$82</f>
        <v>8.16</v>
      </c>
      <c r="F34" s="206">
        <f t="shared" si="2"/>
        <v>269.95562999999999</v>
      </c>
    </row>
    <row r="35" spans="2:6" ht="15" customHeight="1" x14ac:dyDescent="0.2">
      <c r="B35" s="233" t="s">
        <v>373</v>
      </c>
      <c r="C35" s="43">
        <f>'Section 3 data'!$D$83</f>
        <v>238.06</v>
      </c>
      <c r="D35" s="44">
        <f>'Section 3 data'!$E$83</f>
        <v>9.503639999999999</v>
      </c>
      <c r="E35" s="205">
        <f>'Section 3 data'!$F$83</f>
        <v>10.59</v>
      </c>
      <c r="F35" s="206">
        <f t="shared" si="2"/>
        <v>247.56363999999999</v>
      </c>
    </row>
    <row r="36" spans="2:6" ht="15" customHeight="1" x14ac:dyDescent="0.2">
      <c r="B36" s="233" t="s">
        <v>374</v>
      </c>
      <c r="C36" s="43">
        <f>'Section 3 data'!$D$84</f>
        <v>160.98699999999999</v>
      </c>
      <c r="D36" s="44">
        <f>'Section 3 data'!$E$84</f>
        <v>9.4144799999999993</v>
      </c>
      <c r="E36" s="205">
        <f>'Section 3 data'!$F$84</f>
        <v>11.59</v>
      </c>
      <c r="F36" s="206">
        <f t="shared" si="2"/>
        <v>170.40147999999999</v>
      </c>
    </row>
    <row r="37" spans="2:6" ht="15" customHeight="1" x14ac:dyDescent="0.2">
      <c r="B37" s="233" t="s">
        <v>375</v>
      </c>
      <c r="C37" s="43">
        <f>'Section 3 data'!$D$85</f>
        <v>9.452</v>
      </c>
      <c r="D37" s="44">
        <f>'Section 3 data'!$E$85</f>
        <v>3.38103</v>
      </c>
      <c r="E37" s="205">
        <f>'Section 3 data'!$F$85</f>
        <v>20.92</v>
      </c>
      <c r="F37" s="206">
        <f t="shared" si="2"/>
        <v>12.833030000000001</v>
      </c>
    </row>
    <row r="38" spans="2:6" ht="15" customHeight="1" x14ac:dyDescent="0.2">
      <c r="B38" s="233" t="s">
        <v>376</v>
      </c>
      <c r="C38" s="43">
        <f>'Section 3 data'!$D$86</f>
        <v>0</v>
      </c>
      <c r="D38" s="44">
        <f>'Section 3 data'!$E$86</f>
        <v>2.2641399999999998</v>
      </c>
      <c r="E38" s="205">
        <f>'Section 3 data'!$F$86</f>
        <v>35.130000000000003</v>
      </c>
      <c r="F38" s="206">
        <f t="shared" si="2"/>
        <v>2.2641399999999998</v>
      </c>
    </row>
    <row r="39" spans="2:6" ht="15" customHeight="1" x14ac:dyDescent="0.2">
      <c r="B39" s="239" t="s">
        <v>80</v>
      </c>
      <c r="C39" s="240">
        <f>'Section 3 data'!$D$5</f>
        <v>894.36300000000006</v>
      </c>
      <c r="D39" s="240">
        <f>'Section 3 data'!$E$5</f>
        <v>19693.312000000002</v>
      </c>
      <c r="E39" s="241">
        <f>'Section 3 data'!$F$5</f>
        <v>4.33</v>
      </c>
      <c r="F39" s="242">
        <f t="shared" si="2"/>
        <v>20587.675000000003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440</v>
      </c>
    </row>
    <row r="5" spans="2:6" ht="15" customHeight="1" x14ac:dyDescent="0.2">
      <c r="B5" s="848" t="s">
        <v>77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849"/>
      <c r="C6" s="36" t="s">
        <v>274</v>
      </c>
      <c r="D6" s="36" t="s">
        <v>274</v>
      </c>
      <c r="E6" s="3" t="s">
        <v>82</v>
      </c>
      <c r="F6" s="212" t="s">
        <v>274</v>
      </c>
    </row>
    <row r="7" spans="2:6" ht="15" customHeight="1" x14ac:dyDescent="0.2">
      <c r="B7" s="203" t="s">
        <v>83</v>
      </c>
      <c r="C7" s="204"/>
      <c r="D7" s="204"/>
      <c r="E7" s="4"/>
      <c r="F7" s="204"/>
    </row>
    <row r="8" spans="2:6" ht="15" customHeight="1" x14ac:dyDescent="0.2">
      <c r="B8" s="133" t="s">
        <v>84</v>
      </c>
      <c r="C8" s="43">
        <f>'Section 4 data'!$D$8</f>
        <v>1.369</v>
      </c>
      <c r="D8" s="44">
        <f>'Section 4 data'!$E$8</f>
        <v>195.874</v>
      </c>
      <c r="E8" s="205">
        <f>'Section 4 data'!$F$8</f>
        <v>63.03</v>
      </c>
      <c r="F8" s="206">
        <f>SUM(C8,D8)</f>
        <v>197.24299999999999</v>
      </c>
    </row>
    <row r="9" spans="2:6" ht="15" customHeight="1" x14ac:dyDescent="0.2">
      <c r="B9" s="133" t="s">
        <v>85</v>
      </c>
      <c r="C9" s="43">
        <f>'Section 4 data'!$D$9</f>
        <v>238.91900000000001</v>
      </c>
      <c r="D9" s="44">
        <f>'Section 4 data'!$E$9</f>
        <v>1514.588</v>
      </c>
      <c r="E9" s="205">
        <f>'Section 4 data'!$F$9</f>
        <v>24.3</v>
      </c>
      <c r="F9" s="206">
        <f t="shared" ref="F9:F16" si="0">SUM(C9,D9)</f>
        <v>1753.5070000000001</v>
      </c>
    </row>
    <row r="10" spans="2:6" ht="15" customHeight="1" x14ac:dyDescent="0.2">
      <c r="B10" s="133" t="s">
        <v>86</v>
      </c>
      <c r="C10" s="43">
        <f>'Section 4 data'!$D$10</f>
        <v>1517.1690000000001</v>
      </c>
      <c r="D10" s="44">
        <f>'Section 4 data'!$E$10</f>
        <v>1082.5</v>
      </c>
      <c r="E10" s="205">
        <f>'Section 4 data'!$F$10</f>
        <v>24.45</v>
      </c>
      <c r="F10" s="206">
        <f t="shared" si="0"/>
        <v>2599.6689999999999</v>
      </c>
    </row>
    <row r="11" spans="2:6" ht="15" customHeight="1" x14ac:dyDescent="0.2">
      <c r="B11" s="133" t="s">
        <v>87</v>
      </c>
      <c r="C11" s="43">
        <f>'Section 4 data'!$D$11</f>
        <v>98.174000000000007</v>
      </c>
      <c r="D11" s="44">
        <f>'Section 4 data'!$E$11</f>
        <v>755.42499999999995</v>
      </c>
      <c r="E11" s="205">
        <f>'Section 4 data'!$F$11</f>
        <v>32.21</v>
      </c>
      <c r="F11" s="206">
        <f t="shared" si="0"/>
        <v>853.59899999999993</v>
      </c>
    </row>
    <row r="12" spans="2:6" ht="15" customHeight="1" x14ac:dyDescent="0.2">
      <c r="B12" s="133" t="s">
        <v>88</v>
      </c>
      <c r="C12" s="43">
        <f>'Section 4 data'!$D$12</f>
        <v>151.732</v>
      </c>
      <c r="D12" s="44">
        <f>'Section 4 data'!$E$12</f>
        <v>1232.0509999999999</v>
      </c>
      <c r="E12" s="205">
        <f>'Section 4 data'!$F$12</f>
        <v>28.06</v>
      </c>
      <c r="F12" s="206">
        <f t="shared" si="0"/>
        <v>1383.7829999999999</v>
      </c>
    </row>
    <row r="13" spans="2:6" ht="15" customHeight="1" x14ac:dyDescent="0.2">
      <c r="B13" s="133" t="s">
        <v>89</v>
      </c>
      <c r="C13" s="43">
        <f>'Section 4 data'!$D$13</f>
        <v>428.40199999999999</v>
      </c>
      <c r="D13" s="44">
        <f>'Section 4 data'!$E$13</f>
        <v>61.448</v>
      </c>
      <c r="E13" s="205">
        <f>'Section 4 data'!$F$13</f>
        <v>40</v>
      </c>
      <c r="F13" s="206">
        <f t="shared" si="0"/>
        <v>489.84999999999997</v>
      </c>
    </row>
    <row r="14" spans="2:6" ht="15" customHeight="1" x14ac:dyDescent="0.2">
      <c r="B14" s="133" t="s">
        <v>90</v>
      </c>
      <c r="C14" s="43">
        <f>'Section 4 data'!$D$14</f>
        <v>0</v>
      </c>
      <c r="D14" s="44">
        <f>'Section 4 data'!$E$14</f>
        <v>0</v>
      </c>
      <c r="E14" s="205">
        <f>'Section 4 data'!$F$14</f>
        <v>0</v>
      </c>
      <c r="F14" s="206">
        <f t="shared" si="0"/>
        <v>0</v>
      </c>
    </row>
    <row r="15" spans="2:6" ht="15" customHeight="1" x14ac:dyDescent="0.2">
      <c r="B15" s="133" t="s">
        <v>91</v>
      </c>
      <c r="C15" s="43">
        <f>'Section 4 data'!$D$15</f>
        <v>161.851</v>
      </c>
      <c r="D15" s="44">
        <f>'Section 4 data'!$E$15</f>
        <v>1978.8679999999999</v>
      </c>
      <c r="E15" s="205">
        <f>'Section 4 data'!$F$15</f>
        <v>28.64</v>
      </c>
      <c r="F15" s="206">
        <f t="shared" si="0"/>
        <v>2140.7190000000001</v>
      </c>
    </row>
    <row r="16" spans="2:6" ht="15" customHeight="1" x14ac:dyDescent="0.2">
      <c r="B16" s="132" t="s">
        <v>92</v>
      </c>
      <c r="C16" s="207">
        <f>'Section 4 data'!$D$6</f>
        <v>2597.6170000000002</v>
      </c>
      <c r="D16" s="208">
        <f>'Section 4 data'!$E$6</f>
        <v>6826.3419999999996</v>
      </c>
      <c r="E16" s="209">
        <f>'Section 4 data'!$F$6</f>
        <v>10.94</v>
      </c>
      <c r="F16" s="210">
        <f t="shared" si="0"/>
        <v>9423.9589999999989</v>
      </c>
    </row>
    <row r="17" spans="2:6" ht="15" customHeight="1" x14ac:dyDescent="0.2">
      <c r="B17" s="203" t="s">
        <v>93</v>
      </c>
      <c r="C17" s="204"/>
      <c r="D17" s="204"/>
      <c r="E17" s="711"/>
      <c r="F17" s="204"/>
    </row>
    <row r="18" spans="2:6" ht="15" customHeight="1" x14ac:dyDescent="0.2">
      <c r="B18" s="133" t="s">
        <v>94</v>
      </c>
      <c r="C18" s="43">
        <f>'Section 4 data'!$D$16</f>
        <v>647.80100000000004</v>
      </c>
      <c r="D18" s="44">
        <f>'Section 4 data'!$E$16</f>
        <v>9747.1540000000005</v>
      </c>
      <c r="E18" s="205">
        <f>'Section 4 data'!$F$16</f>
        <v>10.18</v>
      </c>
      <c r="F18" s="206">
        <f t="shared" ref="F18:F29" si="1">SUM(C18,D18)</f>
        <v>10394.955</v>
      </c>
    </row>
    <row r="19" spans="2:6" ht="15" customHeight="1" x14ac:dyDescent="0.2">
      <c r="B19" s="133" t="s">
        <v>95</v>
      </c>
      <c r="C19" s="43">
        <f>'Section 4 data'!$D$17</f>
        <v>729.72500000000002</v>
      </c>
      <c r="D19" s="44">
        <f>'Section 4 data'!$E$17</f>
        <v>2793.125</v>
      </c>
      <c r="E19" s="205">
        <f>'Section 4 data'!$F$17</f>
        <v>19.190000000000001</v>
      </c>
      <c r="F19" s="206">
        <f t="shared" si="1"/>
        <v>3522.85</v>
      </c>
    </row>
    <row r="20" spans="2:6" ht="15" customHeight="1" x14ac:dyDescent="0.2">
      <c r="B20" s="133" t="s">
        <v>96</v>
      </c>
      <c r="C20" s="43">
        <f>'Section 4 data'!$D$18</f>
        <v>55.924999999999997</v>
      </c>
      <c r="D20" s="44">
        <f>'Section 4 data'!$E$18</f>
        <v>2981.35</v>
      </c>
      <c r="E20" s="205">
        <f>'Section 4 data'!$F$18</f>
        <v>23.88</v>
      </c>
      <c r="F20" s="206">
        <f t="shared" si="1"/>
        <v>3037.2750000000001</v>
      </c>
    </row>
    <row r="21" spans="2:6" ht="15" customHeight="1" x14ac:dyDescent="0.2">
      <c r="B21" s="133" t="s">
        <v>97</v>
      </c>
      <c r="C21" s="43">
        <f>'Section 4 data'!$D$19</f>
        <v>111.19199999999999</v>
      </c>
      <c r="D21" s="44">
        <f>'Section 4 data'!$E$19</f>
        <v>9038.51</v>
      </c>
      <c r="E21" s="205">
        <f>'Section 4 data'!$F$19</f>
        <v>15.92</v>
      </c>
      <c r="F21" s="206">
        <f t="shared" si="1"/>
        <v>9149.7019999999993</v>
      </c>
    </row>
    <row r="22" spans="2:6" ht="15" customHeight="1" x14ac:dyDescent="0.2">
      <c r="B22" s="133" t="s">
        <v>98</v>
      </c>
      <c r="C22" s="43">
        <f>'Section 4 data'!$D$20</f>
        <v>1231.1199999999999</v>
      </c>
      <c r="D22" s="44">
        <f>'Section 4 data'!$E$20</f>
        <v>21780.566999999999</v>
      </c>
      <c r="E22" s="205">
        <f>'Section 4 data'!$F$20</f>
        <v>11.87</v>
      </c>
      <c r="F22" s="206">
        <f t="shared" si="1"/>
        <v>23011.686999999998</v>
      </c>
    </row>
    <row r="23" spans="2:6" ht="15" customHeight="1" x14ac:dyDescent="0.2">
      <c r="B23" s="133" t="s">
        <v>99</v>
      </c>
      <c r="C23" s="43">
        <f>'Section 4 data'!$D$21</f>
        <v>197.715</v>
      </c>
      <c r="D23" s="44">
        <f>'Section 4 data'!$E$21</f>
        <v>24275.75</v>
      </c>
      <c r="E23" s="205">
        <f>'Section 4 data'!$F$21</f>
        <v>15.3</v>
      </c>
      <c r="F23" s="206">
        <f t="shared" si="1"/>
        <v>24473.465</v>
      </c>
    </row>
    <row r="24" spans="2:6" ht="15" customHeight="1" x14ac:dyDescent="0.2">
      <c r="B24" s="133" t="s">
        <v>100</v>
      </c>
      <c r="C24" s="43">
        <f>'Section 4 data'!$D$22</f>
        <v>9.0739999999999998</v>
      </c>
      <c r="D24" s="44">
        <f>'Section 4 data'!$E$22</f>
        <v>10952.594999999999</v>
      </c>
      <c r="E24" s="205">
        <f>'Section 4 data'!$F$22</f>
        <v>14.83</v>
      </c>
      <c r="F24" s="206">
        <f t="shared" si="1"/>
        <v>10961.669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8711.4030000000002</v>
      </c>
      <c r="E25" s="205">
        <f>'Section 4 data'!$F$23</f>
        <v>19.41</v>
      </c>
      <c r="F25" s="206">
        <f t="shared" si="1"/>
        <v>8711.4030000000002</v>
      </c>
    </row>
    <row r="26" spans="2:6" ht="15" customHeight="1" x14ac:dyDescent="0.2">
      <c r="B26" s="133" t="s">
        <v>102</v>
      </c>
      <c r="C26" s="43">
        <f>'Section 4 data'!$D$24</f>
        <v>70.730999999999995</v>
      </c>
      <c r="D26" s="44">
        <f>'Section 4 data'!$E$24</f>
        <v>2375.6419999999998</v>
      </c>
      <c r="E26" s="205">
        <f>'Section 4 data'!$F$24</f>
        <v>37.64</v>
      </c>
      <c r="F26" s="206">
        <f t="shared" si="1"/>
        <v>2446.3729999999996</v>
      </c>
    </row>
    <row r="27" spans="2:6" ht="15" customHeight="1" x14ac:dyDescent="0.2">
      <c r="B27" s="133" t="s">
        <v>103</v>
      </c>
      <c r="C27" s="43">
        <f>'Section 4 data'!$D$25</f>
        <v>0</v>
      </c>
      <c r="D27" s="44">
        <f>'Section 4 data'!$E$25</f>
        <v>3885.3539999999998</v>
      </c>
      <c r="E27" s="205">
        <f>'Section 4 data'!$F$25</f>
        <v>20.36</v>
      </c>
      <c r="F27" s="206">
        <f t="shared" si="1"/>
        <v>3885.3539999999998</v>
      </c>
    </row>
    <row r="28" spans="2:6" ht="15" customHeight="1" x14ac:dyDescent="0.2">
      <c r="B28" s="133" t="s">
        <v>104</v>
      </c>
      <c r="C28" s="43">
        <f>'Section 4 data'!$D$26</f>
        <v>850.34900000000005</v>
      </c>
      <c r="D28" s="44">
        <f>'Section 4 data'!$E$26</f>
        <v>24598.366000000002</v>
      </c>
      <c r="E28" s="205">
        <f>'Section 4 data'!$F$26</f>
        <v>11.03</v>
      </c>
      <c r="F28" s="206">
        <f t="shared" si="1"/>
        <v>25448.715</v>
      </c>
    </row>
    <row r="29" spans="2:6" ht="15" customHeight="1" x14ac:dyDescent="0.2">
      <c r="B29" s="132" t="s">
        <v>105</v>
      </c>
      <c r="C29" s="207">
        <f>'Section 4 data'!$D$7</f>
        <v>3903.6309999999999</v>
      </c>
      <c r="D29" s="208">
        <f>'Section 4 data'!$E$7</f>
        <v>121344.743</v>
      </c>
      <c r="E29" s="209">
        <f>'Section 4 data'!$F$7</f>
        <v>4.88</v>
      </c>
      <c r="F29" s="210">
        <f t="shared" si="1"/>
        <v>125248.374</v>
      </c>
    </row>
    <row r="30" spans="2:6" ht="15" customHeight="1" x14ac:dyDescent="0.2">
      <c r="B30" s="203" t="s">
        <v>106</v>
      </c>
      <c r="C30" s="211"/>
      <c r="D30" s="211"/>
      <c r="E30" s="5"/>
      <c r="F30" s="211"/>
    </row>
    <row r="31" spans="2:6" ht="15" customHeight="1" x14ac:dyDescent="0.2">
      <c r="B31" s="132" t="s">
        <v>106</v>
      </c>
      <c r="C31" s="207">
        <f>'Section 4 data'!$D$5</f>
        <v>6501.2479999999996</v>
      </c>
      <c r="D31" s="208">
        <f>'Section 4 data'!$E$5</f>
        <v>128190.28200000001</v>
      </c>
      <c r="E31" s="209">
        <f>'Section 4 data'!$F$5</f>
        <v>4.63</v>
      </c>
      <c r="F31" s="210">
        <f>SUM(C31,D31)</f>
        <v>134691.53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151</v>
      </c>
    </row>
    <row r="5" spans="2:6" ht="15" customHeight="1" x14ac:dyDescent="0.2">
      <c r="B5" s="848" t="s">
        <v>269</v>
      </c>
      <c r="C5" s="40" t="s">
        <v>78</v>
      </c>
      <c r="D5" s="850" t="s">
        <v>79</v>
      </c>
      <c r="E5" s="850"/>
      <c r="F5" s="232" t="s">
        <v>80</v>
      </c>
    </row>
    <row r="6" spans="2:6" ht="30" customHeight="1" x14ac:dyDescent="0.2">
      <c r="B6" s="864"/>
      <c r="C6" s="36" t="s">
        <v>273</v>
      </c>
      <c r="D6" s="36" t="s">
        <v>273</v>
      </c>
      <c r="E6" s="3" t="s">
        <v>82</v>
      </c>
      <c r="F6" s="212" t="s">
        <v>273</v>
      </c>
    </row>
    <row r="7" spans="2:6" ht="15" customHeight="1" x14ac:dyDescent="0.2">
      <c r="B7" s="243" t="s">
        <v>92</v>
      </c>
      <c r="C7" s="244"/>
      <c r="D7" s="244"/>
      <c r="E7" s="244"/>
      <c r="F7" s="244"/>
    </row>
    <row r="8" spans="2:6" ht="15" customHeight="1" x14ac:dyDescent="0.2">
      <c r="B8" s="233" t="s">
        <v>361</v>
      </c>
      <c r="C8" s="43">
        <f>'Section 4 data'!$D$31</f>
        <v>23.053999999999998</v>
      </c>
      <c r="D8" s="44">
        <f>'Section 4 data'!$E$31</f>
        <v>0</v>
      </c>
      <c r="E8" s="205">
        <f>'Section 4 data'!$F$31</f>
        <v>0</v>
      </c>
      <c r="F8" s="206">
        <f>SUM(C8,D8)</f>
        <v>23.053999999999998</v>
      </c>
    </row>
    <row r="9" spans="2:6" ht="15" customHeight="1" x14ac:dyDescent="0.2">
      <c r="B9" s="235" t="s">
        <v>362</v>
      </c>
      <c r="C9" s="43">
        <f>'Section 4 data'!$D$32</f>
        <v>908.79499999999996</v>
      </c>
      <c r="D9" s="249">
        <f>'Section 4 data'!$E$32</f>
        <v>235.99100000000001</v>
      </c>
      <c r="E9" s="205">
        <f>'Section 4 data'!$F$32</f>
        <v>44.92</v>
      </c>
      <c r="F9" s="206">
        <f t="shared" ref="F9:F15" si="0">SUM(C9,D9)</f>
        <v>1144.7860000000001</v>
      </c>
    </row>
    <row r="10" spans="2:6" ht="15" customHeight="1" x14ac:dyDescent="0.2">
      <c r="B10" s="233" t="s">
        <v>363</v>
      </c>
      <c r="C10" s="43">
        <f>'Section 4 data'!$D$33</f>
        <v>1128.0820000000001</v>
      </c>
      <c r="D10" s="44">
        <f>'Section 4 data'!$E$33</f>
        <v>3373.7890000000002</v>
      </c>
      <c r="E10" s="205">
        <f>'Section 4 data'!$F$33</f>
        <v>19.763942788937396</v>
      </c>
      <c r="F10" s="206">
        <f t="shared" si="0"/>
        <v>4501.8710000000001</v>
      </c>
    </row>
    <row r="11" spans="2:6" ht="15" customHeight="1" x14ac:dyDescent="0.2">
      <c r="B11" s="233" t="s">
        <v>364</v>
      </c>
      <c r="C11" s="43">
        <f>'Section 4 data'!$D$34</f>
        <v>451.00200000000001</v>
      </c>
      <c r="D11" s="44">
        <f>'Section 4 data'!$E$34</f>
        <v>2310.8110000000001</v>
      </c>
      <c r="E11" s="250">
        <f>'Section 4 data'!$F$34</f>
        <v>16.797019686625436</v>
      </c>
      <c r="F11" s="206">
        <f t="shared" si="0"/>
        <v>2761.8130000000001</v>
      </c>
    </row>
    <row r="12" spans="2:6" ht="15" customHeight="1" x14ac:dyDescent="0.2">
      <c r="B12" s="233" t="s">
        <v>365</v>
      </c>
      <c r="C12" s="43">
        <f>'Section 4 data'!$D$35</f>
        <v>75.908000000000001</v>
      </c>
      <c r="D12" s="44">
        <f>'Section 4 data'!$E$35</f>
        <v>778.61599999999999</v>
      </c>
      <c r="E12" s="250">
        <f>'Section 4 data'!$F$35</f>
        <v>44.71</v>
      </c>
      <c r="F12" s="206">
        <f t="shared" si="0"/>
        <v>854.524</v>
      </c>
    </row>
    <row r="13" spans="2:6" ht="15" customHeight="1" x14ac:dyDescent="0.2">
      <c r="B13" s="233" t="s">
        <v>366</v>
      </c>
      <c r="C13" s="43">
        <f>'Section 4 data'!$D$36</f>
        <v>8.766</v>
      </c>
      <c r="D13" s="44">
        <f>'Section 4 data'!$E$36</f>
        <v>56.673000000000002</v>
      </c>
      <c r="E13" s="205">
        <f>'Section 4 data'!$F$36</f>
        <v>69.39</v>
      </c>
      <c r="F13" s="206">
        <f t="shared" si="0"/>
        <v>65.439000000000007</v>
      </c>
    </row>
    <row r="14" spans="2:6" ht="15" customHeight="1" x14ac:dyDescent="0.2">
      <c r="B14" s="233" t="s">
        <v>367</v>
      </c>
      <c r="C14" s="43">
        <f>'Section 4 data'!$D$37</f>
        <v>2.0099999999999998</v>
      </c>
      <c r="D14" s="44">
        <f>'Section 4 data'!$E$37</f>
        <v>70.462000000000003</v>
      </c>
      <c r="E14" s="205">
        <f>'Section 4 data'!$F$37</f>
        <v>68.586867196646679</v>
      </c>
      <c r="F14" s="206">
        <f t="shared" si="0"/>
        <v>72.472000000000008</v>
      </c>
    </row>
    <row r="15" spans="2:6" ht="15" customHeight="1" x14ac:dyDescent="0.2">
      <c r="B15" s="236" t="s">
        <v>80</v>
      </c>
      <c r="C15" s="66">
        <f>'Section 4 data'!$D$6</f>
        <v>2597.6170000000002</v>
      </c>
      <c r="D15" s="66">
        <f>'Section 4 data'!$E$6</f>
        <v>6826.3419999999996</v>
      </c>
      <c r="E15" s="209">
        <f>'Section 4 data'!$F$6</f>
        <v>10.94</v>
      </c>
      <c r="F15" s="238">
        <f t="shared" si="0"/>
        <v>9423.9589999999989</v>
      </c>
    </row>
    <row r="16" spans="2:6" ht="15" customHeight="1" x14ac:dyDescent="0.2">
      <c r="B16" s="243" t="s">
        <v>105</v>
      </c>
      <c r="C16" s="244"/>
      <c r="D16" s="244"/>
      <c r="E16" s="244"/>
      <c r="F16" s="244"/>
    </row>
    <row r="17" spans="2:6" ht="15" customHeight="1" x14ac:dyDescent="0.2">
      <c r="B17" s="233" t="s">
        <v>361</v>
      </c>
      <c r="C17" s="43">
        <f>'Section 4 data'!$D$39</f>
        <v>0</v>
      </c>
      <c r="D17" s="44">
        <f>'Section 4 data'!$E$39</f>
        <v>552.25900000000001</v>
      </c>
      <c r="E17" s="205">
        <f>'Section 4 data'!$F$39</f>
        <v>31.17</v>
      </c>
      <c r="F17" s="206">
        <f t="shared" ref="F17:F24" si="1">SUM(C17,D17)</f>
        <v>552.25900000000001</v>
      </c>
    </row>
    <row r="18" spans="2:6" ht="15" customHeight="1" x14ac:dyDescent="0.2">
      <c r="B18" s="235" t="s">
        <v>362</v>
      </c>
      <c r="C18" s="43">
        <f>'Section 4 data'!$D$40</f>
        <v>991.19299999999998</v>
      </c>
      <c r="D18" s="249">
        <f>'Section 4 data'!$E$40</f>
        <v>17585.826000000001</v>
      </c>
      <c r="E18" s="205">
        <f>'Section 4 data'!$F$40</f>
        <v>12.47</v>
      </c>
      <c r="F18" s="206">
        <f t="shared" si="1"/>
        <v>18577.019</v>
      </c>
    </row>
    <row r="19" spans="2:6" ht="15" customHeight="1" x14ac:dyDescent="0.2">
      <c r="B19" s="233" t="s">
        <v>363</v>
      </c>
      <c r="C19" s="43">
        <f>'Section 4 data'!$D$41</f>
        <v>923.14300000000003</v>
      </c>
      <c r="D19" s="44">
        <f>'Section 4 data'!$E$41</f>
        <v>75001.808000000005</v>
      </c>
      <c r="E19" s="205">
        <f>'Section 4 data'!$F$41</f>
        <v>7.4181054789607899</v>
      </c>
      <c r="F19" s="206">
        <f t="shared" si="1"/>
        <v>75924.951000000001</v>
      </c>
    </row>
    <row r="20" spans="2:6" ht="15" customHeight="1" x14ac:dyDescent="0.2">
      <c r="B20" s="233" t="s">
        <v>364</v>
      </c>
      <c r="C20" s="43">
        <f>'Section 4 data'!$D$42</f>
        <v>1306.7249999999999</v>
      </c>
      <c r="D20" s="44">
        <f>'Section 4 data'!$E$42</f>
        <v>16503.231</v>
      </c>
      <c r="E20" s="250">
        <f>'Section 4 data'!$F$42</f>
        <v>10.000350497138882</v>
      </c>
      <c r="F20" s="206">
        <f t="shared" si="1"/>
        <v>17809.955999999998</v>
      </c>
    </row>
    <row r="21" spans="2:6" ht="15" customHeight="1" x14ac:dyDescent="0.2">
      <c r="B21" s="233" t="s">
        <v>365</v>
      </c>
      <c r="C21" s="43">
        <f>'Section 4 data'!$D$43</f>
        <v>410.75900000000001</v>
      </c>
      <c r="D21" s="44">
        <f>'Section 4 data'!$E$43</f>
        <v>6877.5619999999999</v>
      </c>
      <c r="E21" s="250">
        <f>'Section 4 data'!$F$43</f>
        <v>19.739999999999998</v>
      </c>
      <c r="F21" s="206">
        <f t="shared" si="1"/>
        <v>7288.3209999999999</v>
      </c>
    </row>
    <row r="22" spans="2:6" ht="15" customHeight="1" x14ac:dyDescent="0.2">
      <c r="B22" s="233" t="s">
        <v>366</v>
      </c>
      <c r="C22" s="43">
        <f>'Section 4 data'!$D$44</f>
        <v>110.551</v>
      </c>
      <c r="D22" s="44">
        <f>'Section 4 data'!$E$44</f>
        <v>3541.1819999999998</v>
      </c>
      <c r="E22" s="250">
        <f>'Section 4 data'!$F$44</f>
        <v>24.43</v>
      </c>
      <c r="F22" s="206">
        <f t="shared" si="1"/>
        <v>3651.7329999999997</v>
      </c>
    </row>
    <row r="23" spans="2:6" ht="15" customHeight="1" x14ac:dyDescent="0.2">
      <c r="B23" s="233" t="s">
        <v>367</v>
      </c>
      <c r="C23" s="43">
        <f>'Section 4 data'!$D$45</f>
        <v>161.25899999999999</v>
      </c>
      <c r="D23" s="44">
        <f>'Section 4 data'!$E$45</f>
        <v>1282.875</v>
      </c>
      <c r="E23" s="205">
        <f>'Section 4 data'!$F$45</f>
        <v>20.976695299554923</v>
      </c>
      <c r="F23" s="206">
        <f t="shared" si="1"/>
        <v>1444.134</v>
      </c>
    </row>
    <row r="24" spans="2:6" ht="15" customHeight="1" x14ac:dyDescent="0.2">
      <c r="B24" s="236" t="s">
        <v>80</v>
      </c>
      <c r="C24" s="66">
        <f>'Section 4 data'!$D$7</f>
        <v>3903.6309999999999</v>
      </c>
      <c r="D24" s="66">
        <f>'Section 4 data'!$E$7</f>
        <v>121344.743</v>
      </c>
      <c r="E24" s="209">
        <f>'Section 4 data'!$F$7</f>
        <v>4.88</v>
      </c>
      <c r="F24" s="238">
        <f t="shared" si="1"/>
        <v>125248.374</v>
      </c>
    </row>
    <row r="25" spans="2:6" ht="15" customHeight="1" x14ac:dyDescent="0.2">
      <c r="B25" s="243" t="s">
        <v>106</v>
      </c>
      <c r="C25" s="244"/>
      <c r="D25" s="244"/>
      <c r="E25" s="244"/>
      <c r="F25" s="244"/>
    </row>
    <row r="26" spans="2:6" ht="15" customHeight="1" x14ac:dyDescent="0.2">
      <c r="B26" s="233" t="s">
        <v>361</v>
      </c>
      <c r="C26" s="43">
        <f>'Section 4 data'!$D$47</f>
        <v>23.053999999999998</v>
      </c>
      <c r="D26" s="44">
        <f>'Section 4 data'!$E$47</f>
        <v>552.25900000000001</v>
      </c>
      <c r="E26" s="205">
        <f>'Section 4 data'!$F$47</f>
        <v>31.17</v>
      </c>
      <c r="F26" s="206">
        <f t="shared" ref="F26:F33" si="2">SUM(C26,D26)</f>
        <v>575.31299999999999</v>
      </c>
    </row>
    <row r="27" spans="2:6" ht="15" customHeight="1" x14ac:dyDescent="0.2">
      <c r="B27" s="235" t="s">
        <v>362</v>
      </c>
      <c r="C27" s="43">
        <f>'Section 4 data'!$D$48</f>
        <v>1899.9880000000001</v>
      </c>
      <c r="D27" s="249">
        <f>'Section 4 data'!$E$48</f>
        <v>17821.832999999999</v>
      </c>
      <c r="E27" s="205">
        <f>'Section 4 data'!$F$48</f>
        <v>12.33</v>
      </c>
      <c r="F27" s="206">
        <f t="shared" si="2"/>
        <v>19721.821</v>
      </c>
    </row>
    <row r="28" spans="2:6" ht="15" customHeight="1" x14ac:dyDescent="0.2">
      <c r="B28" s="233" t="s">
        <v>363</v>
      </c>
      <c r="C28" s="43">
        <f>'Section 4 data'!$D$49</f>
        <v>2051.2249999999999</v>
      </c>
      <c r="D28" s="44">
        <f>'Section 4 data'!$E$49</f>
        <v>78384.486999999994</v>
      </c>
      <c r="E28" s="205">
        <f>'Section 4 data'!$F$49</f>
        <v>7.1487523794043275</v>
      </c>
      <c r="F28" s="206">
        <f t="shared" si="2"/>
        <v>80435.712</v>
      </c>
    </row>
    <row r="29" spans="2:6" ht="15" customHeight="1" x14ac:dyDescent="0.2">
      <c r="B29" s="233" t="s">
        <v>364</v>
      </c>
      <c r="C29" s="43">
        <f>'Section 4 data'!$D$50</f>
        <v>1757.7280000000001</v>
      </c>
      <c r="D29" s="44">
        <f>'Section 4 data'!$E$50</f>
        <v>18821.996999999999</v>
      </c>
      <c r="E29" s="250">
        <f>'Section 4 data'!$F$50</f>
        <v>9.1458677987812607</v>
      </c>
      <c r="F29" s="206">
        <f t="shared" si="2"/>
        <v>20579.724999999999</v>
      </c>
    </row>
    <row r="30" spans="2:6" ht="15" customHeight="1" x14ac:dyDescent="0.2">
      <c r="B30" s="233" t="s">
        <v>365</v>
      </c>
      <c r="C30" s="43">
        <f>'Section 4 data'!$D$51</f>
        <v>486.66699999999997</v>
      </c>
      <c r="D30" s="44">
        <f>'Section 4 data'!$E$51</f>
        <v>7657.54</v>
      </c>
      <c r="E30" s="250">
        <f>'Section 4 data'!$F$51</f>
        <v>18.32</v>
      </c>
      <c r="F30" s="206">
        <f t="shared" si="2"/>
        <v>8144.2070000000003</v>
      </c>
    </row>
    <row r="31" spans="2:6" ht="15" customHeight="1" x14ac:dyDescent="0.2">
      <c r="B31" s="233" t="s">
        <v>366</v>
      </c>
      <c r="C31" s="43">
        <f>'Section 4 data'!$D$52</f>
        <v>119.31699999999999</v>
      </c>
      <c r="D31" s="44">
        <f>'Section 4 data'!$E$52</f>
        <v>3598.1759999999999</v>
      </c>
      <c r="E31" s="250">
        <f>'Section 4 data'!$F$52</f>
        <v>24.07</v>
      </c>
      <c r="F31" s="206">
        <f t="shared" si="2"/>
        <v>3717.4929999999999</v>
      </c>
    </row>
    <row r="32" spans="2:6" ht="15" customHeight="1" x14ac:dyDescent="0.2">
      <c r="B32" s="233" t="s">
        <v>367</v>
      </c>
      <c r="C32" s="43">
        <f>'Section 4 data'!$D$53</f>
        <v>163.26900000000001</v>
      </c>
      <c r="D32" s="44">
        <f>'Section 4 data'!$E$53</f>
        <v>1353.99</v>
      </c>
      <c r="E32" s="205">
        <f>'Section 4 data'!$F$53</f>
        <v>20.420544151971541</v>
      </c>
      <c r="F32" s="206">
        <f t="shared" si="2"/>
        <v>1517.259</v>
      </c>
    </row>
    <row r="33" spans="2:6" ht="15" customHeight="1" x14ac:dyDescent="0.2">
      <c r="B33" s="239" t="s">
        <v>80</v>
      </c>
      <c r="C33" s="240">
        <f>'Section 4 data'!$D$5</f>
        <v>6501.2479999999996</v>
      </c>
      <c r="D33" s="240">
        <f>'Section 4 data'!$E$5</f>
        <v>128190.28200000001</v>
      </c>
      <c r="E33" s="213">
        <f>'Section 4 data'!$F$5</f>
        <v>4.63</v>
      </c>
      <c r="F33" s="242">
        <f t="shared" si="2"/>
        <v>134691.53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>
      <selection activeCell="A2" sqref="A2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152</v>
      </c>
    </row>
    <row r="5" spans="2:6" ht="15" customHeight="1" x14ac:dyDescent="0.2">
      <c r="B5" s="865" t="s">
        <v>126</v>
      </c>
      <c r="C5" s="40" t="s">
        <v>78</v>
      </c>
      <c r="D5" s="850" t="s">
        <v>79</v>
      </c>
      <c r="E5" s="850"/>
      <c r="F5" s="232" t="s">
        <v>80</v>
      </c>
    </row>
    <row r="6" spans="2:6" ht="30" customHeight="1" x14ac:dyDescent="0.2">
      <c r="B6" s="866"/>
      <c r="C6" s="36" t="s">
        <v>273</v>
      </c>
      <c r="D6" s="36" t="s">
        <v>273</v>
      </c>
      <c r="E6" s="3" t="s">
        <v>82</v>
      </c>
      <c r="F6" s="212" t="s">
        <v>273</v>
      </c>
    </row>
    <row r="7" spans="2:6" ht="15" customHeight="1" x14ac:dyDescent="0.2">
      <c r="B7" s="243" t="s">
        <v>92</v>
      </c>
      <c r="C7" s="244"/>
      <c r="D7" s="244"/>
      <c r="E7" s="244"/>
      <c r="F7" s="244"/>
    </row>
    <row r="8" spans="2:6" ht="15" customHeight="1" x14ac:dyDescent="0.2">
      <c r="B8" s="233" t="s">
        <v>127</v>
      </c>
      <c r="C8" s="43">
        <f>'Section 4 data'!$D$58</f>
        <v>0.49199999999999999</v>
      </c>
      <c r="D8" s="44">
        <f>'Section 4 data'!$E$58</f>
        <v>0</v>
      </c>
      <c r="E8" s="205">
        <f>'Section 4 data'!$F$58</f>
        <v>0</v>
      </c>
      <c r="F8" s="206">
        <f>SUM(C8,D8)</f>
        <v>0.49199999999999999</v>
      </c>
    </row>
    <row r="9" spans="2:6" ht="15" customHeight="1" x14ac:dyDescent="0.2">
      <c r="B9" s="234" t="s">
        <v>128</v>
      </c>
      <c r="C9" s="43">
        <f>'Section 4 data'!$D$59</f>
        <v>214.29599999999999</v>
      </c>
      <c r="D9" s="44">
        <f>'Section 4 data'!$E$59</f>
        <v>774.61900000000003</v>
      </c>
      <c r="E9" s="205">
        <f>'Section 4 data'!$F$59</f>
        <v>57.61</v>
      </c>
      <c r="F9" s="206">
        <f t="shared" ref="F9:F17" si="0">SUM(C9,D9)</f>
        <v>988.91499999999996</v>
      </c>
    </row>
    <row r="10" spans="2:6" ht="15" customHeight="1" x14ac:dyDescent="0.2">
      <c r="B10" s="235" t="s">
        <v>129</v>
      </c>
      <c r="C10" s="43">
        <f>'Section 4 data'!$D$60</f>
        <v>1682.4069999999999</v>
      </c>
      <c r="D10" s="44">
        <f>'Section 4 data'!$E$60</f>
        <v>452.16899999999998</v>
      </c>
      <c r="E10" s="205">
        <f>'Section 4 data'!$F$60</f>
        <v>38.9</v>
      </c>
      <c r="F10" s="206">
        <f t="shared" si="0"/>
        <v>2134.576</v>
      </c>
    </row>
    <row r="11" spans="2:6" ht="15" customHeight="1" x14ac:dyDescent="0.2">
      <c r="B11" s="233" t="s">
        <v>130</v>
      </c>
      <c r="C11" s="43">
        <f>'Section 4 data'!$D$61</f>
        <v>121.19499999999999</v>
      </c>
      <c r="D11" s="44">
        <f>'Section 4 data'!$E$61</f>
        <v>2087.9630000000002</v>
      </c>
      <c r="E11" s="205">
        <f>'Section 4 data'!$F$61</f>
        <v>21.24</v>
      </c>
      <c r="F11" s="206">
        <f t="shared" si="0"/>
        <v>2209.1580000000004</v>
      </c>
    </row>
    <row r="12" spans="2:6" ht="15" customHeight="1" x14ac:dyDescent="0.2">
      <c r="B12" s="233" t="s">
        <v>131</v>
      </c>
      <c r="C12" s="43">
        <f>'Section 4 data'!$D$62</f>
        <v>279.11599999999999</v>
      </c>
      <c r="D12" s="44">
        <f>'Section 4 data'!$E$62</f>
        <v>2232.3119999999999</v>
      </c>
      <c r="E12" s="205">
        <f>'Section 4 data'!$F$62</f>
        <v>22.49</v>
      </c>
      <c r="F12" s="206">
        <f t="shared" si="0"/>
        <v>2511.4279999999999</v>
      </c>
    </row>
    <row r="13" spans="2:6" ht="15" customHeight="1" x14ac:dyDescent="0.2">
      <c r="B13" s="233" t="s">
        <v>132</v>
      </c>
      <c r="C13" s="43">
        <f>'Section 4 data'!$D$63</f>
        <v>196.893</v>
      </c>
      <c r="D13" s="44">
        <f>'Section 4 data'!$E$63</f>
        <v>959.45899999999995</v>
      </c>
      <c r="E13" s="205">
        <f>'Section 4 data'!$F$63</f>
        <v>18.600000000000001</v>
      </c>
      <c r="F13" s="206">
        <f t="shared" si="0"/>
        <v>1156.3519999999999</v>
      </c>
    </row>
    <row r="14" spans="2:6" ht="15" customHeight="1" x14ac:dyDescent="0.2">
      <c r="B14" s="233" t="s">
        <v>133</v>
      </c>
      <c r="C14" s="43">
        <f>'Section 4 data'!$D$64</f>
        <v>100.68</v>
      </c>
      <c r="D14" s="44">
        <f>'Section 4 data'!$E$64</f>
        <v>302.80399999999997</v>
      </c>
      <c r="E14" s="205">
        <f>'Section 4 data'!$F$64</f>
        <v>32.26</v>
      </c>
      <c r="F14" s="206">
        <f t="shared" si="0"/>
        <v>403.48399999999998</v>
      </c>
    </row>
    <row r="15" spans="2:6" ht="15" customHeight="1" x14ac:dyDescent="0.2">
      <c r="B15" s="233" t="s">
        <v>134</v>
      </c>
      <c r="C15" s="43">
        <f>'Section 4 data'!$D$65</f>
        <v>2.5390000000000001</v>
      </c>
      <c r="D15" s="44">
        <f>'Section 4 data'!$E$65</f>
        <v>14.58</v>
      </c>
      <c r="E15" s="205">
        <f>'Section 4 data'!$F$65</f>
        <v>58.18</v>
      </c>
      <c r="F15" s="206">
        <f t="shared" si="0"/>
        <v>17.119</v>
      </c>
    </row>
    <row r="16" spans="2:6" ht="15" customHeight="1" x14ac:dyDescent="0.2">
      <c r="B16" s="233" t="s">
        <v>135</v>
      </c>
      <c r="C16" s="43">
        <f>'Section 4 data'!$D$66</f>
        <v>0</v>
      </c>
      <c r="D16" s="44">
        <f>'Section 4 data'!$E$66</f>
        <v>2.4369999999999998</v>
      </c>
      <c r="E16" s="205">
        <f>'Section 4 data'!$F$66</f>
        <v>103.34</v>
      </c>
      <c r="F16" s="206">
        <f t="shared" si="0"/>
        <v>2.4369999999999998</v>
      </c>
    </row>
    <row r="17" spans="2:6" ht="15" customHeight="1" x14ac:dyDescent="0.2">
      <c r="B17" s="236" t="s">
        <v>80</v>
      </c>
      <c r="C17" s="66">
        <f>'Section 4 data'!$D$6</f>
        <v>2597.6170000000002</v>
      </c>
      <c r="D17" s="66">
        <f>'Section 4 data'!$E$6</f>
        <v>6826.3419999999996</v>
      </c>
      <c r="E17" s="237">
        <f>'Section 4 data'!$F$6</f>
        <v>10.94</v>
      </c>
      <c r="F17" s="238">
        <f t="shared" si="0"/>
        <v>9423.9589999999989</v>
      </c>
    </row>
    <row r="18" spans="2:6" ht="15" customHeight="1" x14ac:dyDescent="0.2">
      <c r="B18" s="243" t="s">
        <v>105</v>
      </c>
      <c r="C18" s="244"/>
      <c r="D18" s="244"/>
      <c r="E18" s="244"/>
      <c r="F18" s="244"/>
    </row>
    <row r="19" spans="2:6" ht="15" customHeight="1" x14ac:dyDescent="0.2">
      <c r="B19" s="233" t="s">
        <v>127</v>
      </c>
      <c r="C19" s="43">
        <f>'Section 4 data'!$D$68</f>
        <v>272.99200000000002</v>
      </c>
      <c r="D19" s="44">
        <f>'Section 4 data'!$E$68</f>
        <v>9259.884</v>
      </c>
      <c r="E19" s="205">
        <f>'Section 4 data'!$F$68</f>
        <v>20</v>
      </c>
      <c r="F19" s="206">
        <f t="shared" ref="F19:F28" si="1">SUM(C19,D19)</f>
        <v>9532.8760000000002</v>
      </c>
    </row>
    <row r="20" spans="2:6" ht="15" customHeight="1" x14ac:dyDescent="0.2">
      <c r="B20" s="234" t="s">
        <v>128</v>
      </c>
      <c r="C20" s="43">
        <f>'Section 4 data'!$D$69</f>
        <v>1622.65</v>
      </c>
      <c r="D20" s="44">
        <f>'Section 4 data'!$E$69</f>
        <v>47757.192000000003</v>
      </c>
      <c r="E20" s="205">
        <f>'Section 4 data'!$F$69</f>
        <v>8.6199999999999992</v>
      </c>
      <c r="F20" s="206">
        <f t="shared" si="1"/>
        <v>49379.842000000004</v>
      </c>
    </row>
    <row r="21" spans="2:6" ht="15" customHeight="1" x14ac:dyDescent="0.2">
      <c r="B21" s="235" t="s">
        <v>129</v>
      </c>
      <c r="C21" s="43">
        <f>'Section 4 data'!$D$70</f>
        <v>961.93499999999995</v>
      </c>
      <c r="D21" s="44">
        <f>'Section 4 data'!$E$70</f>
        <v>36633.650999999998</v>
      </c>
      <c r="E21" s="205">
        <f>'Section 4 data'!$F$70</f>
        <v>9.33</v>
      </c>
      <c r="F21" s="206">
        <f t="shared" si="1"/>
        <v>37595.585999999996</v>
      </c>
    </row>
    <row r="22" spans="2:6" ht="15" customHeight="1" x14ac:dyDescent="0.2">
      <c r="B22" s="233" t="s">
        <v>130</v>
      </c>
      <c r="C22" s="43">
        <f>'Section 4 data'!$D$71</f>
        <v>490.88600000000002</v>
      </c>
      <c r="D22" s="44">
        <f>'Section 4 data'!$E$71</f>
        <v>12736.09</v>
      </c>
      <c r="E22" s="205">
        <f>'Section 4 data'!$F$71</f>
        <v>14.65</v>
      </c>
      <c r="F22" s="206">
        <f t="shared" si="1"/>
        <v>13226.976000000001</v>
      </c>
    </row>
    <row r="23" spans="2:6" ht="15" customHeight="1" x14ac:dyDescent="0.2">
      <c r="B23" s="233" t="s">
        <v>131</v>
      </c>
      <c r="C23" s="43">
        <f>'Section 4 data'!$D$72</f>
        <v>460.916</v>
      </c>
      <c r="D23" s="44">
        <f>'Section 4 data'!$E$72</f>
        <v>9574.8089999999993</v>
      </c>
      <c r="E23" s="205">
        <f>'Section 4 data'!$F$72</f>
        <v>10.76</v>
      </c>
      <c r="F23" s="206">
        <f t="shared" si="1"/>
        <v>10035.724999999999</v>
      </c>
    </row>
    <row r="24" spans="2:6" ht="15" customHeight="1" x14ac:dyDescent="0.2">
      <c r="B24" s="233" t="s">
        <v>132</v>
      </c>
      <c r="C24" s="43">
        <f>'Section 4 data'!$D$73</f>
        <v>84.980999999999995</v>
      </c>
      <c r="D24" s="44">
        <f>'Section 4 data'!$E$73</f>
        <v>3020.7130000000002</v>
      </c>
      <c r="E24" s="205">
        <f>'Section 4 data'!$F$73</f>
        <v>12.9</v>
      </c>
      <c r="F24" s="206">
        <f t="shared" si="1"/>
        <v>3105.6940000000004</v>
      </c>
    </row>
    <row r="25" spans="2:6" ht="15" customHeight="1" x14ac:dyDescent="0.2">
      <c r="B25" s="233" t="s">
        <v>133</v>
      </c>
      <c r="C25" s="43">
        <f>'Section 4 data'!$D$74</f>
        <v>9.0690000000000008</v>
      </c>
      <c r="D25" s="44">
        <f>'Section 4 data'!$E$74</f>
        <v>1710.61</v>
      </c>
      <c r="E25" s="205">
        <f>'Section 4 data'!$F$74</f>
        <v>12.82</v>
      </c>
      <c r="F25" s="206">
        <f t="shared" si="1"/>
        <v>1719.6789999999999</v>
      </c>
    </row>
    <row r="26" spans="2:6" ht="15" customHeight="1" x14ac:dyDescent="0.2">
      <c r="B26" s="233" t="s">
        <v>134</v>
      </c>
      <c r="C26" s="43">
        <f>'Section 4 data'!$D$75</f>
        <v>0.20200000000000001</v>
      </c>
      <c r="D26" s="44">
        <f>'Section 4 data'!$E$75</f>
        <v>440.41800000000001</v>
      </c>
      <c r="E26" s="205">
        <f>'Section 4 data'!$F$75</f>
        <v>19.059999999999999</v>
      </c>
      <c r="F26" s="206">
        <f t="shared" si="1"/>
        <v>440.62</v>
      </c>
    </row>
    <row r="27" spans="2:6" ht="15" customHeight="1" x14ac:dyDescent="0.2">
      <c r="B27" s="233" t="s">
        <v>135</v>
      </c>
      <c r="C27" s="43">
        <f>'Section 4 data'!$D$76</f>
        <v>0</v>
      </c>
      <c r="D27" s="44">
        <f>'Section 4 data'!$E$76</f>
        <v>211.37700000000001</v>
      </c>
      <c r="E27" s="205">
        <f>'Section 4 data'!$F$76</f>
        <v>27.64</v>
      </c>
      <c r="F27" s="206">
        <f t="shared" si="1"/>
        <v>211.37700000000001</v>
      </c>
    </row>
    <row r="28" spans="2:6" ht="15" customHeight="1" x14ac:dyDescent="0.2">
      <c r="B28" s="236" t="s">
        <v>80</v>
      </c>
      <c r="C28" s="66">
        <f>'Section 4 data'!$D$7</f>
        <v>3903.6309999999999</v>
      </c>
      <c r="D28" s="66">
        <f>'Section 4 data'!$E$7</f>
        <v>121344.743</v>
      </c>
      <c r="E28" s="237">
        <f>'Section 4 data'!$F$7</f>
        <v>4.88</v>
      </c>
      <c r="F28" s="238">
        <f t="shared" si="1"/>
        <v>125248.374</v>
      </c>
    </row>
    <row r="29" spans="2:6" ht="15" customHeight="1" x14ac:dyDescent="0.2">
      <c r="B29" s="243" t="s">
        <v>106</v>
      </c>
      <c r="C29" s="244"/>
      <c r="D29" s="244"/>
      <c r="E29" s="244"/>
      <c r="F29" s="244"/>
    </row>
    <row r="30" spans="2:6" ht="15" customHeight="1" x14ac:dyDescent="0.2">
      <c r="B30" s="233" t="s">
        <v>127</v>
      </c>
      <c r="C30" s="43">
        <f>'Section 4 data'!$D$78</f>
        <v>273.48399999999998</v>
      </c>
      <c r="D30" s="44">
        <f>'Section 4 data'!$E$78</f>
        <v>9259.884</v>
      </c>
      <c r="E30" s="205">
        <f>'Section 4 data'!$F$78</f>
        <v>20</v>
      </c>
      <c r="F30" s="206">
        <f t="shared" ref="F30:F39" si="2">SUM(C30,D30)</f>
        <v>9533.3680000000004</v>
      </c>
    </row>
    <row r="31" spans="2:6" ht="15" customHeight="1" x14ac:dyDescent="0.2">
      <c r="B31" s="234" t="s">
        <v>128</v>
      </c>
      <c r="C31" s="43">
        <f>'Section 4 data'!$D$79</f>
        <v>1836.9459999999999</v>
      </c>
      <c r="D31" s="44">
        <f>'Section 4 data'!$E$79</f>
        <v>48536.313000000002</v>
      </c>
      <c r="E31" s="205">
        <f>'Section 4 data'!$F$79</f>
        <v>8.5399999999999991</v>
      </c>
      <c r="F31" s="206">
        <f t="shared" si="2"/>
        <v>50373.259000000005</v>
      </c>
    </row>
    <row r="32" spans="2:6" ht="15" customHeight="1" x14ac:dyDescent="0.2">
      <c r="B32" s="235" t="s">
        <v>129</v>
      </c>
      <c r="C32" s="43">
        <f>'Section 4 data'!$D$80</f>
        <v>2644.3420000000001</v>
      </c>
      <c r="D32" s="44">
        <f>'Section 4 data'!$E$80</f>
        <v>37086.660000000003</v>
      </c>
      <c r="E32" s="205">
        <f>'Section 4 data'!$F$80</f>
        <v>9.24</v>
      </c>
      <c r="F32" s="206">
        <f t="shared" si="2"/>
        <v>39731.002</v>
      </c>
    </row>
    <row r="33" spans="2:6" ht="15" customHeight="1" x14ac:dyDescent="0.2">
      <c r="B33" s="233" t="s">
        <v>130</v>
      </c>
      <c r="C33" s="43">
        <f>'Section 4 data'!$D$81</f>
        <v>612.08100000000002</v>
      </c>
      <c r="D33" s="44">
        <f>'Section 4 data'!$E$81</f>
        <v>14828.789000000001</v>
      </c>
      <c r="E33" s="205">
        <f>'Section 4 data'!$F$81</f>
        <v>12.87</v>
      </c>
      <c r="F33" s="206">
        <f t="shared" si="2"/>
        <v>15440.87</v>
      </c>
    </row>
    <row r="34" spans="2:6" ht="15" customHeight="1" x14ac:dyDescent="0.2">
      <c r="B34" s="233" t="s">
        <v>131</v>
      </c>
      <c r="C34" s="43">
        <f>'Section 4 data'!$D$82</f>
        <v>740.03200000000004</v>
      </c>
      <c r="D34" s="44">
        <f>'Section 4 data'!$E$82</f>
        <v>11813.69</v>
      </c>
      <c r="E34" s="205">
        <f>'Section 4 data'!$F$82</f>
        <v>9.5500000000000007</v>
      </c>
      <c r="F34" s="206">
        <f t="shared" si="2"/>
        <v>12553.722</v>
      </c>
    </row>
    <row r="35" spans="2:6" ht="15" customHeight="1" x14ac:dyDescent="0.2">
      <c r="B35" s="233" t="s">
        <v>132</v>
      </c>
      <c r="C35" s="43">
        <f>'Section 4 data'!$D$83</f>
        <v>281.87400000000002</v>
      </c>
      <c r="D35" s="44">
        <f>'Section 4 data'!$E$83</f>
        <v>3981.68</v>
      </c>
      <c r="E35" s="205">
        <f>'Section 4 data'!$F$83</f>
        <v>10.59</v>
      </c>
      <c r="F35" s="206">
        <f t="shared" si="2"/>
        <v>4263.5540000000001</v>
      </c>
    </row>
    <row r="36" spans="2:6" ht="15" customHeight="1" x14ac:dyDescent="0.2">
      <c r="B36" s="233" t="s">
        <v>133</v>
      </c>
      <c r="C36" s="43">
        <f>'Section 4 data'!$D$84</f>
        <v>109.749</v>
      </c>
      <c r="D36" s="44">
        <f>'Section 4 data'!$E$84</f>
        <v>2014.354</v>
      </c>
      <c r="E36" s="205">
        <f>'Section 4 data'!$F$84</f>
        <v>11.79</v>
      </c>
      <c r="F36" s="206">
        <f t="shared" si="2"/>
        <v>2124.1030000000001</v>
      </c>
    </row>
    <row r="37" spans="2:6" ht="15" customHeight="1" x14ac:dyDescent="0.2">
      <c r="B37" s="233" t="s">
        <v>134</v>
      </c>
      <c r="C37" s="43">
        <f>'Section 4 data'!$D$85</f>
        <v>2.7410000000000001</v>
      </c>
      <c r="D37" s="44">
        <f>'Section 4 data'!$E$85</f>
        <v>455.09899999999999</v>
      </c>
      <c r="E37" s="205">
        <f>'Section 4 data'!$F$85</f>
        <v>18.559999999999999</v>
      </c>
      <c r="F37" s="206">
        <f t="shared" si="2"/>
        <v>457.84</v>
      </c>
    </row>
    <row r="38" spans="2:6" ht="15" customHeight="1" x14ac:dyDescent="0.2">
      <c r="B38" s="233" t="s">
        <v>135</v>
      </c>
      <c r="C38" s="43">
        <f>'Section 4 data'!$D$86</f>
        <v>0</v>
      </c>
      <c r="D38" s="44">
        <f>'Section 4 data'!$E$86</f>
        <v>213.81399999999999</v>
      </c>
      <c r="E38" s="205">
        <f>'Section 4 data'!$F$86</f>
        <v>27.35</v>
      </c>
      <c r="F38" s="206">
        <f t="shared" si="2"/>
        <v>213.81399999999999</v>
      </c>
    </row>
    <row r="39" spans="2:6" ht="15" customHeight="1" x14ac:dyDescent="0.2">
      <c r="B39" s="239" t="s">
        <v>80</v>
      </c>
      <c r="C39" s="240">
        <f>'Section 4 data'!$D$5</f>
        <v>6501.2479999999996</v>
      </c>
      <c r="D39" s="240">
        <f>'Section 4 data'!$E$5</f>
        <v>128190.28200000001</v>
      </c>
      <c r="E39" s="241">
        <f>'Section 4 data'!$F$5</f>
        <v>4.63</v>
      </c>
      <c r="F39" s="242">
        <f t="shared" si="2"/>
        <v>134691.53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Index!$E$37</f>
        <v>Biomass stocks in woodland standing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153</v>
      </c>
      <c r="C3" t="s">
        <v>441</v>
      </c>
    </row>
    <row r="5" spans="2:6" ht="15" customHeight="1" x14ac:dyDescent="0.2">
      <c r="B5" s="867" t="s">
        <v>77</v>
      </c>
      <c r="C5" s="175" t="s">
        <v>78</v>
      </c>
      <c r="D5" s="863" t="s">
        <v>79</v>
      </c>
      <c r="E5" s="863"/>
      <c r="F5" s="216" t="s">
        <v>80</v>
      </c>
    </row>
    <row r="6" spans="2:6" ht="30" customHeight="1" x14ac:dyDescent="0.2">
      <c r="B6" s="868"/>
      <c r="C6" s="181" t="s">
        <v>155</v>
      </c>
      <c r="D6" s="181" t="s">
        <v>155</v>
      </c>
      <c r="E6" s="217" t="s">
        <v>82</v>
      </c>
      <c r="F6" s="218" t="s">
        <v>155</v>
      </c>
    </row>
    <row r="7" spans="2:6" ht="15" customHeight="1" x14ac:dyDescent="0.2">
      <c r="B7" s="203" t="s">
        <v>83</v>
      </c>
      <c r="C7" s="204"/>
      <c r="D7" s="204"/>
      <c r="E7" s="4"/>
      <c r="F7" s="204"/>
    </row>
    <row r="8" spans="2:6" ht="15" customHeight="1" x14ac:dyDescent="0.2">
      <c r="B8" s="161" t="s">
        <v>84</v>
      </c>
      <c r="C8" s="660">
        <f>'Section 5 data'!$D$8</f>
        <v>3.9E-2</v>
      </c>
      <c r="D8" s="661">
        <f>'Section 5 data'!$E$8</f>
        <v>62.093000000000004</v>
      </c>
      <c r="E8" s="214">
        <f>'Section 5 data'!$F$8</f>
        <v>57.64</v>
      </c>
      <c r="F8" s="659">
        <f>SUM(C8,D8)</f>
        <v>62.132000000000005</v>
      </c>
    </row>
    <row r="9" spans="2:6" ht="15" customHeight="1" x14ac:dyDescent="0.2">
      <c r="B9" s="161" t="s">
        <v>85</v>
      </c>
      <c r="C9" s="660">
        <f>'Section 5 data'!$D$9</f>
        <v>85.253</v>
      </c>
      <c r="D9" s="661">
        <f>'Section 5 data'!$E$9</f>
        <v>466.142</v>
      </c>
      <c r="E9" s="214">
        <f>'Section 5 data'!$F$9</f>
        <v>20.399999999999999</v>
      </c>
      <c r="F9" s="659">
        <f t="shared" ref="F9:F16" si="0">SUM(C9,D9)</f>
        <v>551.39499999999998</v>
      </c>
    </row>
    <row r="10" spans="2:6" ht="15" customHeight="1" x14ac:dyDescent="0.2">
      <c r="B10" s="161" t="s">
        <v>86</v>
      </c>
      <c r="C10" s="660">
        <f>'Section 5 data'!$D$10</f>
        <v>118.589</v>
      </c>
      <c r="D10" s="661">
        <f>'Section 5 data'!$E$10</f>
        <v>322.46899999999999</v>
      </c>
      <c r="E10" s="214">
        <f>'Section 5 data'!$F$10</f>
        <v>24.46</v>
      </c>
      <c r="F10" s="659">
        <f t="shared" si="0"/>
        <v>441.05799999999999</v>
      </c>
    </row>
    <row r="11" spans="2:6" ht="15" customHeight="1" x14ac:dyDescent="0.2">
      <c r="B11" s="161" t="s">
        <v>87</v>
      </c>
      <c r="C11" s="660">
        <f>'Section 5 data'!$D$11</f>
        <v>29.387</v>
      </c>
      <c r="D11" s="661">
        <f>'Section 5 data'!$E$11</f>
        <v>103.154</v>
      </c>
      <c r="E11" s="214">
        <f>'Section 5 data'!$F$11</f>
        <v>36.92</v>
      </c>
      <c r="F11" s="659">
        <f t="shared" si="0"/>
        <v>132.541</v>
      </c>
    </row>
    <row r="12" spans="2:6" ht="15" customHeight="1" x14ac:dyDescent="0.2">
      <c r="B12" s="161" t="s">
        <v>88</v>
      </c>
      <c r="C12" s="660">
        <f>'Section 5 data'!$D$12</f>
        <v>16.847000000000001</v>
      </c>
      <c r="D12" s="661">
        <f>'Section 5 data'!$E$12</f>
        <v>277.39600000000002</v>
      </c>
      <c r="E12" s="214">
        <f>'Section 5 data'!$F$12</f>
        <v>26.26</v>
      </c>
      <c r="F12" s="659">
        <f t="shared" si="0"/>
        <v>294.24299999999999</v>
      </c>
    </row>
    <row r="13" spans="2:6" ht="15" customHeight="1" x14ac:dyDescent="0.2">
      <c r="B13" s="161" t="s">
        <v>89</v>
      </c>
      <c r="C13" s="660">
        <f>'Section 5 data'!$D$13</f>
        <v>44.162999999999997</v>
      </c>
      <c r="D13" s="661">
        <f>'Section 5 data'!$E$13</f>
        <v>47.968000000000004</v>
      </c>
      <c r="E13" s="214">
        <f>'Section 5 data'!$F$13</f>
        <v>51.59</v>
      </c>
      <c r="F13" s="659">
        <f t="shared" si="0"/>
        <v>92.131</v>
      </c>
    </row>
    <row r="14" spans="2:6" ht="15" customHeight="1" x14ac:dyDescent="0.2">
      <c r="B14" s="161" t="s">
        <v>90</v>
      </c>
      <c r="C14" s="660">
        <f>'Section 5 data'!$D$14</f>
        <v>0</v>
      </c>
      <c r="D14" s="661">
        <f>'Section 5 data'!$E$14</f>
        <v>0</v>
      </c>
      <c r="E14" s="214">
        <f>'Section 5 data'!$F$14</f>
        <v>0</v>
      </c>
      <c r="F14" s="659">
        <f t="shared" si="0"/>
        <v>0</v>
      </c>
    </row>
    <row r="15" spans="2:6" ht="15" customHeight="1" x14ac:dyDescent="0.2">
      <c r="B15" s="161" t="s">
        <v>91</v>
      </c>
      <c r="C15" s="660">
        <f>'Section 5 data'!$D$15</f>
        <v>49.783999999999999</v>
      </c>
      <c r="D15" s="661">
        <f>'Section 5 data'!$E$15</f>
        <v>427.72699999999998</v>
      </c>
      <c r="E15" s="214">
        <f>'Section 5 data'!$F$15</f>
        <v>26.33</v>
      </c>
      <c r="F15" s="659">
        <f t="shared" si="0"/>
        <v>477.51099999999997</v>
      </c>
    </row>
    <row r="16" spans="2:6" ht="15" customHeight="1" x14ac:dyDescent="0.2">
      <c r="B16" s="159" t="s">
        <v>92</v>
      </c>
      <c r="C16" s="215">
        <f>'Section 5 data'!$D$6</f>
        <v>344.06200000000001</v>
      </c>
      <c r="D16" s="662">
        <f>'Section 5 data'!$E$6</f>
        <v>1684.798</v>
      </c>
      <c r="E16" s="710">
        <f>'Section 5 data'!$F$6</f>
        <v>9.75</v>
      </c>
      <c r="F16" s="663">
        <f t="shared" si="0"/>
        <v>2028.8600000000001</v>
      </c>
    </row>
    <row r="17" spans="2:6" ht="15" customHeight="1" x14ac:dyDescent="0.2">
      <c r="B17" s="203" t="s">
        <v>93</v>
      </c>
      <c r="C17" s="664"/>
      <c r="D17" s="664"/>
      <c r="E17" s="711"/>
      <c r="F17" s="664"/>
    </row>
    <row r="18" spans="2:6" ht="15" customHeight="1" x14ac:dyDescent="0.2">
      <c r="B18" s="161" t="s">
        <v>94</v>
      </c>
      <c r="C18" s="660">
        <f>'Section 5 data'!$D$16</f>
        <v>66.509</v>
      </c>
      <c r="D18" s="661">
        <f>'Section 5 data'!$E$16</f>
        <v>4768.1130000000003</v>
      </c>
      <c r="E18" s="214">
        <f>'Section 5 data'!$F$16</f>
        <v>9.69</v>
      </c>
      <c r="F18" s="659">
        <f t="shared" ref="F18:F29" si="1">SUM(C18,D18)</f>
        <v>4834.6220000000003</v>
      </c>
    </row>
    <row r="19" spans="2:6" ht="15" customHeight="1" x14ac:dyDescent="0.2">
      <c r="B19" s="161" t="s">
        <v>95</v>
      </c>
      <c r="C19" s="660">
        <f>'Section 5 data'!$D$17</f>
        <v>160.911</v>
      </c>
      <c r="D19" s="661">
        <f>'Section 5 data'!$E$17</f>
        <v>904.221</v>
      </c>
      <c r="E19" s="214">
        <f>'Section 5 data'!$F$17</f>
        <v>20.89</v>
      </c>
      <c r="F19" s="659">
        <f t="shared" si="1"/>
        <v>1065.1320000000001</v>
      </c>
    </row>
    <row r="20" spans="2:6" ht="15" customHeight="1" x14ac:dyDescent="0.2">
      <c r="B20" s="161" t="s">
        <v>96</v>
      </c>
      <c r="C20" s="660">
        <f>'Section 5 data'!$D$18</f>
        <v>8.3409999999999993</v>
      </c>
      <c r="D20" s="661">
        <f>'Section 5 data'!$E$18</f>
        <v>367.476</v>
      </c>
      <c r="E20" s="214">
        <f>'Section 5 data'!$F$18</f>
        <v>28.06</v>
      </c>
      <c r="F20" s="659">
        <f t="shared" si="1"/>
        <v>375.81700000000001</v>
      </c>
    </row>
    <row r="21" spans="2:6" ht="15" customHeight="1" x14ac:dyDescent="0.2">
      <c r="B21" s="161" t="s">
        <v>97</v>
      </c>
      <c r="C21" s="660">
        <f>'Section 5 data'!$D$19</f>
        <v>12.41</v>
      </c>
      <c r="D21" s="661">
        <f>'Section 5 data'!$E$19</f>
        <v>1786.663</v>
      </c>
      <c r="E21" s="214">
        <f>'Section 5 data'!$F$19</f>
        <v>16.5</v>
      </c>
      <c r="F21" s="659">
        <f t="shared" si="1"/>
        <v>1799.0730000000001</v>
      </c>
    </row>
    <row r="22" spans="2:6" ht="15" customHeight="1" x14ac:dyDescent="0.2">
      <c r="B22" s="161" t="s">
        <v>98</v>
      </c>
      <c r="C22" s="660">
        <f>'Section 5 data'!$D$20</f>
        <v>43.981000000000002</v>
      </c>
      <c r="D22" s="661">
        <f>'Section 5 data'!$E$20</f>
        <v>1525.5039999999999</v>
      </c>
      <c r="E22" s="214">
        <f>'Section 5 data'!$F$20</f>
        <v>9.91</v>
      </c>
      <c r="F22" s="659">
        <f t="shared" si="1"/>
        <v>1569.4849999999999</v>
      </c>
    </row>
    <row r="23" spans="2:6" ht="15" customHeight="1" x14ac:dyDescent="0.2">
      <c r="B23" s="161" t="s">
        <v>99</v>
      </c>
      <c r="C23" s="660">
        <f>'Section 5 data'!$D$21</f>
        <v>5.25</v>
      </c>
      <c r="D23" s="661">
        <f>'Section 5 data'!$E$21</f>
        <v>2089.991</v>
      </c>
      <c r="E23" s="214">
        <f>'Section 5 data'!$F$21</f>
        <v>15.74</v>
      </c>
      <c r="F23" s="659">
        <f t="shared" si="1"/>
        <v>2095.241</v>
      </c>
    </row>
    <row r="24" spans="2:6" ht="15" customHeight="1" x14ac:dyDescent="0.2">
      <c r="B24" s="161" t="s">
        <v>100</v>
      </c>
      <c r="C24" s="660">
        <f>'Section 5 data'!$D$22</f>
        <v>0.38800000000000001</v>
      </c>
      <c r="D24" s="661">
        <f>'Section 5 data'!$E$22</f>
        <v>362.34699999999998</v>
      </c>
      <c r="E24" s="214">
        <f>'Section 5 data'!$F$22</f>
        <v>17.02</v>
      </c>
      <c r="F24" s="659">
        <f t="shared" si="1"/>
        <v>362.73499999999996</v>
      </c>
    </row>
    <row r="25" spans="2:6" ht="15" customHeight="1" x14ac:dyDescent="0.2">
      <c r="B25" s="161" t="s">
        <v>101</v>
      </c>
      <c r="C25" s="660">
        <f>'Section 5 data'!$D$23</f>
        <v>0</v>
      </c>
      <c r="D25" s="661">
        <f>'Section 5 data'!$E$23</f>
        <v>296.95299999999997</v>
      </c>
      <c r="E25" s="214">
        <f>'Section 5 data'!$F$23</f>
        <v>21.52</v>
      </c>
      <c r="F25" s="659">
        <f t="shared" si="1"/>
        <v>296.95299999999997</v>
      </c>
    </row>
    <row r="26" spans="2:6" ht="15" customHeight="1" x14ac:dyDescent="0.2">
      <c r="B26" s="161" t="s">
        <v>102</v>
      </c>
      <c r="C26" s="660">
        <f>'Section 5 data'!$D$24</f>
        <v>4.3769999999999998</v>
      </c>
      <c r="D26" s="661">
        <f>'Section 5 data'!$E$24</f>
        <v>396.44600000000003</v>
      </c>
      <c r="E26" s="214">
        <f>'Section 5 data'!$F$24</f>
        <v>30.38</v>
      </c>
      <c r="F26" s="659">
        <f t="shared" si="1"/>
        <v>400.82300000000004</v>
      </c>
    </row>
    <row r="27" spans="2:6" ht="15" customHeight="1" x14ac:dyDescent="0.2">
      <c r="B27" s="161" t="s">
        <v>103</v>
      </c>
      <c r="C27" s="660">
        <f>'Section 5 data'!$D$25</f>
        <v>0</v>
      </c>
      <c r="D27" s="661">
        <f>'Section 5 data'!$E$25</f>
        <v>311.37</v>
      </c>
      <c r="E27" s="214">
        <f>'Section 5 data'!$F$25</f>
        <v>20.350000000000001</v>
      </c>
      <c r="F27" s="659">
        <f t="shared" si="1"/>
        <v>311.37</v>
      </c>
    </row>
    <row r="28" spans="2:6" ht="15" customHeight="1" x14ac:dyDescent="0.2">
      <c r="B28" s="161" t="s">
        <v>104</v>
      </c>
      <c r="C28" s="660">
        <f>'Section 5 data'!$D$26</f>
        <v>38.234999999999999</v>
      </c>
      <c r="D28" s="661">
        <f>'Section 5 data'!$E$26</f>
        <v>1881.229</v>
      </c>
      <c r="E28" s="214">
        <f>'Section 5 data'!$F$26</f>
        <v>13.65</v>
      </c>
      <c r="F28" s="659">
        <f t="shared" si="1"/>
        <v>1919.4639999999999</v>
      </c>
    </row>
    <row r="29" spans="2:6" ht="15" customHeight="1" x14ac:dyDescent="0.2">
      <c r="B29" s="159" t="s">
        <v>105</v>
      </c>
      <c r="C29" s="215">
        <f>'Section 5 data'!$D$7</f>
        <v>340.40199999999999</v>
      </c>
      <c r="D29" s="662">
        <f>'Section 5 data'!$E$7</f>
        <v>14645.942999999999</v>
      </c>
      <c r="E29" s="710">
        <f>'Section 5 data'!$F$7</f>
        <v>4.59</v>
      </c>
      <c r="F29" s="663">
        <f t="shared" si="1"/>
        <v>14986.344999999999</v>
      </c>
    </row>
    <row r="30" spans="2:6" ht="15" customHeight="1" x14ac:dyDescent="0.2">
      <c r="B30" s="203" t="s">
        <v>106</v>
      </c>
      <c r="C30" s="665"/>
      <c r="D30" s="665"/>
      <c r="E30" s="5"/>
      <c r="F30" s="665"/>
    </row>
    <row r="31" spans="2:6" ht="15" customHeight="1" x14ac:dyDescent="0.2">
      <c r="B31" s="198" t="s">
        <v>106</v>
      </c>
      <c r="C31" s="666">
        <f>'Section 5 data'!$D$5</f>
        <v>684.46400000000006</v>
      </c>
      <c r="D31" s="667">
        <f>'Section 5 data'!$E$5</f>
        <v>16334.795</v>
      </c>
      <c r="E31" s="712">
        <f>'Section 5 data'!$F$5</f>
        <v>4.1399999999999997</v>
      </c>
      <c r="F31" s="668">
        <f>SUM(C31,D31)</f>
        <v>17019.259000000002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8"/>
      <c r="B2" s="302"/>
      <c r="C2" s="303"/>
      <c r="D2" s="284"/>
      <c r="E2" s="285"/>
      <c r="F2" s="279"/>
      <c r="H2" s="302"/>
      <c r="I2" s="303"/>
      <c r="J2" s="285"/>
      <c r="K2" s="285"/>
      <c r="L2" s="285"/>
      <c r="M2" s="285"/>
      <c r="N2" s="279"/>
      <c r="P2" s="302"/>
      <c r="Q2" s="303"/>
      <c r="R2" s="284"/>
      <c r="S2" s="285"/>
    </row>
    <row r="3" spans="1:19" x14ac:dyDescent="0.2">
      <c r="A3" s="278"/>
      <c r="B3" s="795" t="s">
        <v>686</v>
      </c>
      <c r="C3" s="796"/>
      <c r="D3" s="796"/>
      <c r="E3" s="796"/>
      <c r="F3" s="796"/>
      <c r="G3" s="796"/>
      <c r="H3" s="796"/>
    </row>
    <row r="4" spans="1:19" x14ac:dyDescent="0.2">
      <c r="A4" s="151"/>
      <c r="B4" s="286"/>
      <c r="C4" s="286" t="s">
        <v>607</v>
      </c>
      <c r="D4" s="445" t="s">
        <v>78</v>
      </c>
      <c r="E4" s="445" t="s">
        <v>310</v>
      </c>
      <c r="F4" s="445" t="s">
        <v>82</v>
      </c>
      <c r="G4" s="445" t="s">
        <v>311</v>
      </c>
      <c r="H4" s="445" t="s">
        <v>489</v>
      </c>
      <c r="I4" s="151"/>
      <c r="J4" s="151"/>
    </row>
    <row r="5" spans="1:19" s="23" customFormat="1" x14ac:dyDescent="0.2">
      <c r="A5" s="433"/>
      <c r="B5" s="441"/>
      <c r="C5" s="431" t="s">
        <v>106</v>
      </c>
      <c r="D5" s="432">
        <v>342.23200000000003</v>
      </c>
      <c r="E5" s="434">
        <v>8167.3969999999999</v>
      </c>
      <c r="F5" s="439">
        <v>4.1399999999999997</v>
      </c>
      <c r="G5" s="446">
        <f>E5*F5/100</f>
        <v>338.13023579999992</v>
      </c>
      <c r="H5" s="447">
        <f>SUM(D5,E5)</f>
        <v>8509.6290000000008</v>
      </c>
      <c r="I5" s="433"/>
      <c r="J5" s="433"/>
    </row>
    <row r="6" spans="1:19" s="24" customFormat="1" x14ac:dyDescent="0.2">
      <c r="A6" s="435"/>
      <c r="B6" s="442"/>
      <c r="C6" s="431" t="s">
        <v>92</v>
      </c>
      <c r="D6" s="432">
        <v>172.03100000000001</v>
      </c>
      <c r="E6" s="434">
        <v>842.399</v>
      </c>
      <c r="F6" s="439">
        <v>9.75</v>
      </c>
      <c r="G6" s="446">
        <f t="shared" ref="G6:G26" si="0">E6*F6/100</f>
        <v>82.133902500000005</v>
      </c>
      <c r="H6" s="447">
        <f>SUM(D6,E6)</f>
        <v>1014.4300000000001</v>
      </c>
      <c r="I6" s="435"/>
      <c r="J6" s="435"/>
    </row>
    <row r="7" spans="1:19" s="24" customFormat="1" x14ac:dyDescent="0.2">
      <c r="A7" s="435"/>
      <c r="B7" s="442"/>
      <c r="C7" s="431" t="s">
        <v>105</v>
      </c>
      <c r="D7" s="432">
        <v>170.20099999999999</v>
      </c>
      <c r="E7" s="434">
        <v>7322.9719999999998</v>
      </c>
      <c r="F7" s="439">
        <v>4.59</v>
      </c>
      <c r="G7" s="446">
        <f>E7*F7/100</f>
        <v>336.12441480000001</v>
      </c>
      <c r="H7" s="447">
        <f>SUM(D7,E7)</f>
        <v>7493.1729999999998</v>
      </c>
      <c r="I7" s="435"/>
      <c r="J7" s="435"/>
    </row>
    <row r="8" spans="1:19" s="24" customFormat="1" x14ac:dyDescent="0.2">
      <c r="A8" s="435"/>
      <c r="B8" s="442"/>
      <c r="C8" s="431" t="s">
        <v>84</v>
      </c>
      <c r="D8" s="432">
        <v>0.02</v>
      </c>
      <c r="E8" s="436">
        <v>31.047000000000001</v>
      </c>
      <c r="F8" s="439">
        <v>57.64</v>
      </c>
      <c r="G8" s="446">
        <f t="shared" si="0"/>
        <v>17.895490800000001</v>
      </c>
      <c r="H8" s="447">
        <f>SUM(D8,E8)</f>
        <v>31.067</v>
      </c>
      <c r="I8" s="435"/>
      <c r="J8" s="435"/>
    </row>
    <row r="9" spans="1:19" s="24" customFormat="1" x14ac:dyDescent="0.2">
      <c r="A9" s="435"/>
      <c r="B9" s="442"/>
      <c r="C9" s="431" t="s">
        <v>85</v>
      </c>
      <c r="D9" s="432">
        <v>42.625999999999998</v>
      </c>
      <c r="E9" s="436">
        <v>233.071</v>
      </c>
      <c r="F9" s="439">
        <v>20.399999999999999</v>
      </c>
      <c r="G9" s="446">
        <f t="shared" si="0"/>
        <v>47.546484</v>
      </c>
      <c r="H9" s="447">
        <f t="shared" ref="H9:H26" si="1">SUM(D9,E9)</f>
        <v>275.697</v>
      </c>
      <c r="I9" s="435"/>
      <c r="J9" s="435"/>
    </row>
    <row r="10" spans="1:19" s="24" customFormat="1" x14ac:dyDescent="0.2">
      <c r="A10" s="435"/>
      <c r="B10" s="442"/>
      <c r="C10" s="431" t="s">
        <v>86</v>
      </c>
      <c r="D10" s="432">
        <v>59.295000000000002</v>
      </c>
      <c r="E10" s="436">
        <v>161.23400000000001</v>
      </c>
      <c r="F10" s="439">
        <v>24.46</v>
      </c>
      <c r="G10" s="446">
        <f t="shared" si="0"/>
        <v>39.437836400000009</v>
      </c>
      <c r="H10" s="447">
        <f t="shared" si="1"/>
        <v>220.529</v>
      </c>
      <c r="I10" s="435"/>
      <c r="J10" s="435"/>
    </row>
    <row r="11" spans="1:19" s="24" customFormat="1" x14ac:dyDescent="0.2">
      <c r="A11" s="435"/>
      <c r="B11" s="442"/>
      <c r="C11" s="431" t="s">
        <v>87</v>
      </c>
      <c r="D11" s="432">
        <v>14.693</v>
      </c>
      <c r="E11" s="436">
        <v>51.576999999999998</v>
      </c>
      <c r="F11" s="439">
        <v>36.92</v>
      </c>
      <c r="G11" s="446">
        <f t="shared" si="0"/>
        <v>19.042228400000003</v>
      </c>
      <c r="H11" s="447">
        <f t="shared" si="1"/>
        <v>66.27</v>
      </c>
      <c r="I11" s="435"/>
      <c r="J11" s="435"/>
    </row>
    <row r="12" spans="1:19" s="24" customFormat="1" x14ac:dyDescent="0.2">
      <c r="A12" s="435"/>
      <c r="B12" s="442"/>
      <c r="C12" s="431" t="s">
        <v>88</v>
      </c>
      <c r="D12" s="432">
        <v>8.423</v>
      </c>
      <c r="E12" s="436">
        <v>138.69800000000001</v>
      </c>
      <c r="F12" s="439">
        <v>26.26</v>
      </c>
      <c r="G12" s="446">
        <f t="shared" si="0"/>
        <v>36.422094800000004</v>
      </c>
      <c r="H12" s="447">
        <f t="shared" si="1"/>
        <v>147.12100000000001</v>
      </c>
      <c r="I12" s="435"/>
      <c r="J12" s="435"/>
    </row>
    <row r="13" spans="1:19" s="24" customFormat="1" x14ac:dyDescent="0.2">
      <c r="A13" s="435"/>
      <c r="B13" s="442"/>
      <c r="C13" s="431" t="s">
        <v>89</v>
      </c>
      <c r="D13" s="432">
        <v>22.082000000000001</v>
      </c>
      <c r="E13" s="436">
        <v>23.984000000000002</v>
      </c>
      <c r="F13" s="439">
        <v>51.59</v>
      </c>
      <c r="G13" s="446">
        <f t="shared" si="0"/>
        <v>12.373345600000002</v>
      </c>
      <c r="H13" s="447">
        <f t="shared" si="1"/>
        <v>46.066000000000003</v>
      </c>
      <c r="I13" s="435"/>
      <c r="J13" s="435"/>
    </row>
    <row r="14" spans="1:19" s="24" customFormat="1" x14ac:dyDescent="0.2">
      <c r="A14" s="435"/>
      <c r="B14" s="442"/>
      <c r="C14" s="431" t="s">
        <v>90</v>
      </c>
      <c r="D14" s="432">
        <v>0</v>
      </c>
      <c r="E14" s="436">
        <v>0</v>
      </c>
      <c r="F14" s="439">
        <v>0</v>
      </c>
      <c r="G14" s="446">
        <f t="shared" si="0"/>
        <v>0</v>
      </c>
      <c r="H14" s="447">
        <f t="shared" si="1"/>
        <v>0</v>
      </c>
      <c r="I14" s="435"/>
      <c r="J14" s="435"/>
    </row>
    <row r="15" spans="1:19" s="24" customFormat="1" x14ac:dyDescent="0.2">
      <c r="A15" s="435"/>
      <c r="B15" s="442"/>
      <c r="C15" s="431" t="s">
        <v>91</v>
      </c>
      <c r="D15" s="432">
        <v>24.891999999999999</v>
      </c>
      <c r="E15" s="436">
        <v>213.863</v>
      </c>
      <c r="F15" s="439">
        <v>26.33</v>
      </c>
      <c r="G15" s="446">
        <f t="shared" si="0"/>
        <v>56.310127899999998</v>
      </c>
      <c r="H15" s="447">
        <f t="shared" si="1"/>
        <v>238.755</v>
      </c>
      <c r="I15" s="435"/>
      <c r="J15" s="435"/>
    </row>
    <row r="16" spans="1:19" s="24" customFormat="1" x14ac:dyDescent="0.2">
      <c r="A16" s="435"/>
      <c r="B16" s="442"/>
      <c r="C16" s="431" t="s">
        <v>94</v>
      </c>
      <c r="D16" s="432">
        <v>33.253999999999998</v>
      </c>
      <c r="E16" s="436">
        <v>2384.0569999999998</v>
      </c>
      <c r="F16" s="439">
        <v>9.69</v>
      </c>
      <c r="G16" s="446">
        <f t="shared" si="0"/>
        <v>231.01512329999997</v>
      </c>
      <c r="H16" s="447">
        <f t="shared" si="1"/>
        <v>2417.3109999999997</v>
      </c>
      <c r="I16" s="435"/>
      <c r="J16" s="435"/>
    </row>
    <row r="17" spans="1:10" s="24" customFormat="1" x14ac:dyDescent="0.2">
      <c r="A17" s="435"/>
      <c r="B17" s="442"/>
      <c r="C17" s="431" t="s">
        <v>95</v>
      </c>
      <c r="D17" s="432">
        <v>80.456000000000003</v>
      </c>
      <c r="E17" s="436">
        <v>452.11099999999999</v>
      </c>
      <c r="F17" s="439">
        <v>20.89</v>
      </c>
      <c r="G17" s="446">
        <f t="shared" si="0"/>
        <v>94.445987900000006</v>
      </c>
      <c r="H17" s="447">
        <f t="shared" si="1"/>
        <v>532.56700000000001</v>
      </c>
      <c r="I17" s="435"/>
      <c r="J17" s="435"/>
    </row>
    <row r="18" spans="1:10" s="24" customFormat="1" x14ac:dyDescent="0.2">
      <c r="A18" s="435"/>
      <c r="B18" s="442"/>
      <c r="C18" s="431" t="s">
        <v>96</v>
      </c>
      <c r="D18" s="432">
        <v>4.17</v>
      </c>
      <c r="E18" s="436">
        <v>183.738</v>
      </c>
      <c r="F18" s="439">
        <v>28.06</v>
      </c>
      <c r="G18" s="446">
        <f t="shared" si="0"/>
        <v>51.556882799999997</v>
      </c>
      <c r="H18" s="447">
        <f t="shared" si="1"/>
        <v>187.90799999999999</v>
      </c>
      <c r="I18" s="435"/>
      <c r="J18" s="435"/>
    </row>
    <row r="19" spans="1:10" s="24" customFormat="1" x14ac:dyDescent="0.2">
      <c r="A19" s="435"/>
      <c r="B19" s="442"/>
      <c r="C19" s="431" t="s">
        <v>97</v>
      </c>
      <c r="D19" s="432">
        <v>6.2050000000000001</v>
      </c>
      <c r="E19" s="436">
        <v>893.33100000000002</v>
      </c>
      <c r="F19" s="439">
        <v>16.5</v>
      </c>
      <c r="G19" s="446">
        <f t="shared" si="0"/>
        <v>147.39961499999998</v>
      </c>
      <c r="H19" s="447">
        <f t="shared" si="1"/>
        <v>899.53600000000006</v>
      </c>
      <c r="I19" s="435"/>
      <c r="J19" s="435"/>
    </row>
    <row r="20" spans="1:10" s="24" customFormat="1" x14ac:dyDescent="0.2">
      <c r="A20" s="435"/>
      <c r="B20" s="442"/>
      <c r="C20" s="431" t="s">
        <v>98</v>
      </c>
      <c r="D20" s="432">
        <v>21.99</v>
      </c>
      <c r="E20" s="436">
        <v>762.75199999999995</v>
      </c>
      <c r="F20" s="439">
        <v>9.91</v>
      </c>
      <c r="G20" s="446">
        <f t="shared" si="0"/>
        <v>75.58872319999999</v>
      </c>
      <c r="H20" s="447">
        <f t="shared" si="1"/>
        <v>784.74199999999996</v>
      </c>
      <c r="I20" s="435"/>
      <c r="J20" s="435"/>
    </row>
    <row r="21" spans="1:10" s="24" customFormat="1" x14ac:dyDescent="0.2">
      <c r="A21" s="435"/>
      <c r="B21" s="442"/>
      <c r="C21" s="431" t="s">
        <v>99</v>
      </c>
      <c r="D21" s="432">
        <v>2.625</v>
      </c>
      <c r="E21" s="436">
        <v>1044.9949999999999</v>
      </c>
      <c r="F21" s="439">
        <v>15.74</v>
      </c>
      <c r="G21" s="446">
        <f t="shared" si="0"/>
        <v>164.48221299999997</v>
      </c>
      <c r="H21" s="447">
        <f t="shared" si="1"/>
        <v>1047.6199999999999</v>
      </c>
      <c r="I21" s="435"/>
      <c r="J21" s="435"/>
    </row>
    <row r="22" spans="1:10" s="24" customFormat="1" x14ac:dyDescent="0.2">
      <c r="A22" s="435"/>
      <c r="B22" s="442"/>
      <c r="C22" s="431" t="s">
        <v>100</v>
      </c>
      <c r="D22" s="432">
        <v>0.19400000000000001</v>
      </c>
      <c r="E22" s="436">
        <v>181.173</v>
      </c>
      <c r="F22" s="439">
        <v>17.02</v>
      </c>
      <c r="G22" s="446">
        <f t="shared" si="0"/>
        <v>30.835644600000002</v>
      </c>
      <c r="H22" s="447">
        <f t="shared" si="1"/>
        <v>181.36699999999999</v>
      </c>
      <c r="I22" s="435"/>
      <c r="J22" s="435"/>
    </row>
    <row r="23" spans="1:10" s="24" customFormat="1" x14ac:dyDescent="0.2">
      <c r="A23" s="435"/>
      <c r="B23" s="442"/>
      <c r="C23" s="431" t="s">
        <v>101</v>
      </c>
      <c r="D23" s="432">
        <v>0</v>
      </c>
      <c r="E23" s="436">
        <v>148.477</v>
      </c>
      <c r="F23" s="439">
        <v>21.52</v>
      </c>
      <c r="G23" s="446">
        <f t="shared" si="0"/>
        <v>31.952250399999997</v>
      </c>
      <c r="H23" s="447">
        <f t="shared" si="1"/>
        <v>148.477</v>
      </c>
      <c r="I23" s="435"/>
      <c r="J23" s="435"/>
    </row>
    <row r="24" spans="1:10" s="24" customFormat="1" x14ac:dyDescent="0.2">
      <c r="A24" s="435"/>
      <c r="B24" s="442"/>
      <c r="C24" s="431" t="s">
        <v>102</v>
      </c>
      <c r="D24" s="432">
        <v>2.1890000000000001</v>
      </c>
      <c r="E24" s="436">
        <v>198.22300000000001</v>
      </c>
      <c r="F24" s="439">
        <v>30.38</v>
      </c>
      <c r="G24" s="446">
        <f t="shared" si="0"/>
        <v>60.220147400000002</v>
      </c>
      <c r="H24" s="447">
        <f t="shared" si="1"/>
        <v>200.41200000000001</v>
      </c>
      <c r="I24" s="435"/>
      <c r="J24" s="435"/>
    </row>
    <row r="25" spans="1:10" s="24" customFormat="1" x14ac:dyDescent="0.2">
      <c r="A25" s="435"/>
      <c r="B25" s="442"/>
      <c r="C25" s="431" t="s">
        <v>103</v>
      </c>
      <c r="D25" s="432">
        <v>0</v>
      </c>
      <c r="E25" s="436">
        <v>155.685</v>
      </c>
      <c r="F25" s="439">
        <v>20.350000000000001</v>
      </c>
      <c r="G25" s="446">
        <f t="shared" si="0"/>
        <v>31.681897500000005</v>
      </c>
      <c r="H25" s="447">
        <f t="shared" si="1"/>
        <v>155.685</v>
      </c>
      <c r="I25" s="435"/>
      <c r="J25" s="435"/>
    </row>
    <row r="26" spans="1:10" s="24" customFormat="1" ht="13.5" thickBot="1" x14ac:dyDescent="0.25">
      <c r="A26" s="435"/>
      <c r="B26" s="297"/>
      <c r="C26" s="437" t="s">
        <v>104</v>
      </c>
      <c r="D26" s="440">
        <v>19.117999999999999</v>
      </c>
      <c r="E26" s="440">
        <v>940.61500000000001</v>
      </c>
      <c r="F26" s="438">
        <v>13.65</v>
      </c>
      <c r="G26" s="336">
        <f t="shared" si="0"/>
        <v>128.39394750000002</v>
      </c>
      <c r="H26" s="344">
        <f t="shared" si="1"/>
        <v>959.73300000000006</v>
      </c>
      <c r="I26" s="435"/>
      <c r="J26" s="435"/>
    </row>
    <row r="27" spans="1:10" s="24" customFormat="1" x14ac:dyDescent="0.2">
      <c r="A27" s="435"/>
      <c r="B27" s="435"/>
      <c r="C27" s="433"/>
      <c r="D27" s="433"/>
      <c r="E27" s="433"/>
      <c r="F27" s="433"/>
      <c r="G27" s="433"/>
      <c r="H27" s="435"/>
      <c r="I27" s="435"/>
      <c r="J27" s="435"/>
    </row>
    <row r="28" spans="1:10" s="24" customFormat="1" x14ac:dyDescent="0.2">
      <c r="A28" s="435"/>
      <c r="B28" s="435"/>
      <c r="C28" s="435"/>
      <c r="D28" s="435"/>
      <c r="E28" s="435"/>
      <c r="F28" s="435"/>
      <c r="G28" s="435"/>
      <c r="H28" s="435"/>
      <c r="I28" s="435"/>
      <c r="J28" s="435"/>
    </row>
    <row r="29" spans="1:10" s="24" customFormat="1" x14ac:dyDescent="0.2">
      <c r="B29" s="795" t="s">
        <v>686</v>
      </c>
      <c r="C29" s="796"/>
      <c r="D29" s="796"/>
      <c r="E29" s="796"/>
      <c r="F29" s="796"/>
      <c r="G29" s="796"/>
      <c r="H29" s="796"/>
    </row>
    <row r="30" spans="1:10" s="24" customFormat="1" x14ac:dyDescent="0.2">
      <c r="B30" s="286"/>
      <c r="C30" s="286" t="s">
        <v>683</v>
      </c>
      <c r="D30" s="445" t="s">
        <v>78</v>
      </c>
      <c r="E30" s="445" t="s">
        <v>310</v>
      </c>
      <c r="F30" s="445" t="s">
        <v>82</v>
      </c>
      <c r="G30" s="445" t="s">
        <v>311</v>
      </c>
      <c r="H30" s="445" t="s">
        <v>489</v>
      </c>
    </row>
    <row r="31" spans="1:10" s="23" customFormat="1" x14ac:dyDescent="0.2">
      <c r="B31" s="441" t="s">
        <v>92</v>
      </c>
      <c r="C31" s="431" t="s">
        <v>119</v>
      </c>
      <c r="D31" s="432"/>
      <c r="E31" s="434"/>
      <c r="F31" s="439"/>
      <c r="G31" s="446">
        <f>E31*F31/100</f>
        <v>0</v>
      </c>
      <c r="H31" s="447">
        <f>SUM(D31,E31)</f>
        <v>0</v>
      </c>
    </row>
    <row r="32" spans="1:10" s="23" customFormat="1" x14ac:dyDescent="0.2">
      <c r="B32" s="441"/>
      <c r="C32" s="431" t="s">
        <v>120</v>
      </c>
      <c r="D32" s="432"/>
      <c r="E32" s="434"/>
      <c r="F32" s="439"/>
      <c r="G32" s="446">
        <f t="shared" ref="G32:G37" si="2">E32*F32/100</f>
        <v>0</v>
      </c>
      <c r="H32" s="447">
        <f t="shared" ref="H32:H37" si="3">SUM(D32,E32)</f>
        <v>0</v>
      </c>
    </row>
    <row r="33" spans="2:8" s="23" customFormat="1" x14ac:dyDescent="0.2">
      <c r="B33" s="441"/>
      <c r="C33" s="431" t="s">
        <v>121</v>
      </c>
      <c r="D33" s="432"/>
      <c r="E33" s="434"/>
      <c r="F33" s="439"/>
      <c r="G33" s="446">
        <f t="shared" si="2"/>
        <v>0</v>
      </c>
      <c r="H33" s="447">
        <f t="shared" si="3"/>
        <v>0</v>
      </c>
    </row>
    <row r="34" spans="2:8" s="23" customFormat="1" x14ac:dyDescent="0.2">
      <c r="B34" s="441"/>
      <c r="C34" s="431" t="s">
        <v>122</v>
      </c>
      <c r="D34" s="432"/>
      <c r="E34" s="434"/>
      <c r="F34" s="439"/>
      <c r="G34" s="446">
        <f t="shared" si="2"/>
        <v>0</v>
      </c>
      <c r="H34" s="447">
        <f t="shared" si="3"/>
        <v>0</v>
      </c>
    </row>
    <row r="35" spans="2:8" s="23" customFormat="1" x14ac:dyDescent="0.2">
      <c r="B35" s="441"/>
      <c r="C35" s="431" t="s">
        <v>123</v>
      </c>
      <c r="D35" s="432"/>
      <c r="E35" s="434"/>
      <c r="F35" s="439"/>
      <c r="G35" s="446">
        <f t="shared" si="2"/>
        <v>0</v>
      </c>
      <c r="H35" s="447">
        <f t="shared" si="3"/>
        <v>0</v>
      </c>
    </row>
    <row r="36" spans="2:8" s="23" customFormat="1" x14ac:dyDescent="0.2">
      <c r="B36" s="441"/>
      <c r="C36" s="431" t="s">
        <v>124</v>
      </c>
      <c r="D36" s="432"/>
      <c r="E36" s="434"/>
      <c r="F36" s="439"/>
      <c r="G36" s="446">
        <f t="shared" si="2"/>
        <v>0</v>
      </c>
      <c r="H36" s="447">
        <f t="shared" si="3"/>
        <v>0</v>
      </c>
    </row>
    <row r="37" spans="2:8" s="23" customFormat="1" x14ac:dyDescent="0.2">
      <c r="B37" s="441"/>
      <c r="C37" s="431" t="s">
        <v>125</v>
      </c>
      <c r="D37" s="432"/>
      <c r="E37" s="434"/>
      <c r="F37" s="439"/>
      <c r="G37" s="446">
        <f t="shared" si="2"/>
        <v>0</v>
      </c>
      <c r="H37" s="447">
        <f t="shared" si="3"/>
        <v>0</v>
      </c>
    </row>
    <row r="38" spans="2:8" s="23" customFormat="1" x14ac:dyDescent="0.2">
      <c r="B38" s="441"/>
      <c r="C38" s="431"/>
      <c r="D38" s="432"/>
      <c r="E38" s="434"/>
      <c r="F38" s="439"/>
      <c r="G38" s="448"/>
      <c r="H38" s="449"/>
    </row>
    <row r="39" spans="2:8" s="23" customFormat="1" x14ac:dyDescent="0.2">
      <c r="B39" s="441" t="s">
        <v>105</v>
      </c>
      <c r="C39" s="431" t="s">
        <v>119</v>
      </c>
      <c r="D39" s="432"/>
      <c r="E39" s="434"/>
      <c r="F39" s="439"/>
      <c r="G39" s="446">
        <f>E39*F39/100</f>
        <v>0</v>
      </c>
      <c r="H39" s="447">
        <f>SUM(D39,E39)</f>
        <v>0</v>
      </c>
    </row>
    <row r="40" spans="2:8" s="23" customFormat="1" x14ac:dyDescent="0.2">
      <c r="B40" s="441"/>
      <c r="C40" s="431" t="s">
        <v>120</v>
      </c>
      <c r="D40" s="432"/>
      <c r="E40" s="434"/>
      <c r="F40" s="439"/>
      <c r="G40" s="446">
        <f t="shared" ref="G40:G45" si="4">E40*F40/100</f>
        <v>0</v>
      </c>
      <c r="H40" s="447">
        <f t="shared" ref="H40:H45" si="5">SUM(D40,E40)</f>
        <v>0</v>
      </c>
    </row>
    <row r="41" spans="2:8" s="23" customFormat="1" x14ac:dyDescent="0.2">
      <c r="B41" s="441"/>
      <c r="C41" s="431" t="s">
        <v>121</v>
      </c>
      <c r="D41" s="432"/>
      <c r="E41" s="434"/>
      <c r="F41" s="439"/>
      <c r="G41" s="446">
        <f t="shared" si="4"/>
        <v>0</v>
      </c>
      <c r="H41" s="447">
        <f t="shared" si="5"/>
        <v>0</v>
      </c>
    </row>
    <row r="42" spans="2:8" s="23" customFormat="1" x14ac:dyDescent="0.2">
      <c r="B42" s="441"/>
      <c r="C42" s="431" t="s">
        <v>122</v>
      </c>
      <c r="D42" s="432"/>
      <c r="E42" s="434"/>
      <c r="F42" s="439"/>
      <c r="G42" s="446">
        <f t="shared" si="4"/>
        <v>0</v>
      </c>
      <c r="H42" s="447">
        <f t="shared" si="5"/>
        <v>0</v>
      </c>
    </row>
    <row r="43" spans="2:8" s="23" customFormat="1" x14ac:dyDescent="0.2">
      <c r="B43" s="441"/>
      <c r="C43" s="431" t="s">
        <v>123</v>
      </c>
      <c r="D43" s="432"/>
      <c r="E43" s="434"/>
      <c r="F43" s="439"/>
      <c r="G43" s="446">
        <f t="shared" si="4"/>
        <v>0</v>
      </c>
      <c r="H43" s="447">
        <f t="shared" si="5"/>
        <v>0</v>
      </c>
    </row>
    <row r="44" spans="2:8" s="23" customFormat="1" x14ac:dyDescent="0.2">
      <c r="B44" s="441"/>
      <c r="C44" s="431" t="s">
        <v>124</v>
      </c>
      <c r="D44" s="432"/>
      <c r="E44" s="434"/>
      <c r="F44" s="439"/>
      <c r="G44" s="446">
        <f t="shared" si="4"/>
        <v>0</v>
      </c>
      <c r="H44" s="447">
        <f t="shared" si="5"/>
        <v>0</v>
      </c>
    </row>
    <row r="45" spans="2:8" s="23" customFormat="1" x14ac:dyDescent="0.2">
      <c r="B45" s="441"/>
      <c r="C45" s="431" t="s">
        <v>125</v>
      </c>
      <c r="D45" s="432"/>
      <c r="E45" s="434"/>
      <c r="F45" s="439"/>
      <c r="G45" s="446">
        <f t="shared" si="4"/>
        <v>0</v>
      </c>
      <c r="H45" s="447">
        <f t="shared" si="5"/>
        <v>0</v>
      </c>
    </row>
    <row r="46" spans="2:8" s="23" customFormat="1" x14ac:dyDescent="0.2">
      <c r="B46" s="441"/>
      <c r="C46" s="431"/>
      <c r="D46" s="432"/>
      <c r="E46" s="434"/>
      <c r="F46" s="439"/>
      <c r="G46" s="448"/>
      <c r="H46" s="449"/>
    </row>
    <row r="47" spans="2:8" s="23" customFormat="1" x14ac:dyDescent="0.2">
      <c r="B47" s="441" t="s">
        <v>106</v>
      </c>
      <c r="C47" s="431" t="s">
        <v>119</v>
      </c>
      <c r="D47" s="432"/>
      <c r="E47" s="434"/>
      <c r="F47" s="439"/>
      <c r="G47" s="446">
        <f>E47*F47/100</f>
        <v>0</v>
      </c>
      <c r="H47" s="447">
        <f>SUM(D47,E47)</f>
        <v>0</v>
      </c>
    </row>
    <row r="48" spans="2:8" s="23" customFormat="1" x14ac:dyDescent="0.2">
      <c r="B48" s="441"/>
      <c r="C48" s="431" t="s">
        <v>120</v>
      </c>
      <c r="D48" s="432"/>
      <c r="E48" s="434"/>
      <c r="F48" s="439"/>
      <c r="G48" s="446">
        <f t="shared" ref="G48:G53" si="6">E48*F48/100</f>
        <v>0</v>
      </c>
      <c r="H48" s="447">
        <f t="shared" ref="H48:H53" si="7">SUM(D48,E48)</f>
        <v>0</v>
      </c>
    </row>
    <row r="49" spans="2:8" s="23" customFormat="1" x14ac:dyDescent="0.2">
      <c r="B49" s="441"/>
      <c r="C49" s="431" t="s">
        <v>121</v>
      </c>
      <c r="D49" s="432"/>
      <c r="E49" s="434"/>
      <c r="F49" s="439"/>
      <c r="G49" s="446">
        <f t="shared" si="6"/>
        <v>0</v>
      </c>
      <c r="H49" s="447">
        <f t="shared" si="7"/>
        <v>0</v>
      </c>
    </row>
    <row r="50" spans="2:8" s="23" customFormat="1" x14ac:dyDescent="0.2">
      <c r="B50" s="441"/>
      <c r="C50" s="431" t="s">
        <v>122</v>
      </c>
      <c r="D50" s="432"/>
      <c r="E50" s="434"/>
      <c r="F50" s="439"/>
      <c r="G50" s="446">
        <f t="shared" si="6"/>
        <v>0</v>
      </c>
      <c r="H50" s="447">
        <f t="shared" si="7"/>
        <v>0</v>
      </c>
    </row>
    <row r="51" spans="2:8" s="23" customFormat="1" x14ac:dyDescent="0.2">
      <c r="B51" s="441"/>
      <c r="C51" s="431" t="s">
        <v>123</v>
      </c>
      <c r="D51" s="432"/>
      <c r="E51" s="434"/>
      <c r="F51" s="439"/>
      <c r="G51" s="446">
        <f t="shared" si="6"/>
        <v>0</v>
      </c>
      <c r="H51" s="447">
        <f t="shared" si="7"/>
        <v>0</v>
      </c>
    </row>
    <row r="52" spans="2:8" s="23" customFormat="1" x14ac:dyDescent="0.2">
      <c r="B52" s="441"/>
      <c r="C52" s="431" t="s">
        <v>124</v>
      </c>
      <c r="D52" s="432"/>
      <c r="E52" s="434"/>
      <c r="F52" s="439"/>
      <c r="G52" s="446">
        <f t="shared" si="6"/>
        <v>0</v>
      </c>
      <c r="H52" s="447">
        <f t="shared" si="7"/>
        <v>0</v>
      </c>
    </row>
    <row r="53" spans="2:8" s="23" customFormat="1" ht="13.5" thickBot="1" x14ac:dyDescent="0.25">
      <c r="B53" s="297"/>
      <c r="C53" s="437" t="s">
        <v>125</v>
      </c>
      <c r="D53" s="440"/>
      <c r="E53" s="440"/>
      <c r="F53" s="438"/>
      <c r="G53" s="336">
        <f t="shared" si="6"/>
        <v>0</v>
      </c>
      <c r="H53" s="344">
        <f t="shared" si="7"/>
        <v>0</v>
      </c>
    </row>
    <row r="54" spans="2:8" s="23" customFormat="1" x14ac:dyDescent="0.2">
      <c r="C54" s="24"/>
      <c r="D54" s="276"/>
      <c r="E54" s="276"/>
      <c r="F54" s="24"/>
      <c r="G54" s="24"/>
    </row>
    <row r="55" spans="2:8" s="23" customFormat="1" x14ac:dyDescent="0.2"/>
    <row r="56" spans="2:8" s="23" customFormat="1" x14ac:dyDescent="0.2">
      <c r="B56" s="795" t="s">
        <v>686</v>
      </c>
      <c r="C56" s="796"/>
      <c r="D56" s="796"/>
      <c r="E56" s="796"/>
      <c r="F56" s="796"/>
      <c r="G56" s="796"/>
      <c r="H56" s="796"/>
    </row>
    <row r="57" spans="2:8" s="23" customFormat="1" ht="25.5" x14ac:dyDescent="0.2">
      <c r="B57" s="286"/>
      <c r="C57" s="533" t="s">
        <v>684</v>
      </c>
      <c r="D57" s="445" t="s">
        <v>78</v>
      </c>
      <c r="E57" s="445" t="s">
        <v>310</v>
      </c>
      <c r="F57" s="445" t="s">
        <v>82</v>
      </c>
      <c r="G57" s="445" t="s">
        <v>311</v>
      </c>
      <c r="H57" s="445" t="s">
        <v>489</v>
      </c>
    </row>
    <row r="58" spans="2:8" s="23" customFormat="1" x14ac:dyDescent="0.2">
      <c r="B58" s="441" t="s">
        <v>92</v>
      </c>
      <c r="C58" s="431" t="s">
        <v>127</v>
      </c>
      <c r="D58" s="432"/>
      <c r="E58" s="434"/>
      <c r="F58" s="439"/>
      <c r="G58" s="446">
        <f>E58*F58/100</f>
        <v>0</v>
      </c>
      <c r="H58" s="447">
        <f t="shared" ref="H58:H86" si="8">SUM(D58,E58)</f>
        <v>0</v>
      </c>
    </row>
    <row r="59" spans="2:8" s="23" customFormat="1" x14ac:dyDescent="0.2">
      <c r="B59" s="441"/>
      <c r="C59" s="431" t="s">
        <v>128</v>
      </c>
      <c r="D59" s="432"/>
      <c r="E59" s="434"/>
      <c r="F59" s="439"/>
      <c r="G59" s="446">
        <f t="shared" ref="G59:G66" si="9">E59*F59/100</f>
        <v>0</v>
      </c>
      <c r="H59" s="447">
        <f t="shared" si="8"/>
        <v>0</v>
      </c>
    </row>
    <row r="60" spans="2:8" s="23" customFormat="1" x14ac:dyDescent="0.2">
      <c r="B60" s="441"/>
      <c r="C60" s="431" t="s">
        <v>129</v>
      </c>
      <c r="D60" s="432"/>
      <c r="E60" s="434"/>
      <c r="F60" s="439"/>
      <c r="G60" s="446">
        <f t="shared" si="9"/>
        <v>0</v>
      </c>
      <c r="H60" s="447">
        <f t="shared" si="8"/>
        <v>0</v>
      </c>
    </row>
    <row r="61" spans="2:8" s="23" customFormat="1" x14ac:dyDescent="0.2">
      <c r="B61" s="441"/>
      <c r="C61" s="431" t="s">
        <v>130</v>
      </c>
      <c r="D61" s="432"/>
      <c r="E61" s="434"/>
      <c r="F61" s="439"/>
      <c r="G61" s="446">
        <f t="shared" si="9"/>
        <v>0</v>
      </c>
      <c r="H61" s="447">
        <f t="shared" si="8"/>
        <v>0</v>
      </c>
    </row>
    <row r="62" spans="2:8" s="23" customFormat="1" x14ac:dyDescent="0.2">
      <c r="B62" s="441"/>
      <c r="C62" s="431" t="s">
        <v>131</v>
      </c>
      <c r="D62" s="432"/>
      <c r="E62" s="434"/>
      <c r="F62" s="439"/>
      <c r="G62" s="446">
        <f t="shared" si="9"/>
        <v>0</v>
      </c>
      <c r="H62" s="447">
        <f t="shared" si="8"/>
        <v>0</v>
      </c>
    </row>
    <row r="63" spans="2:8" s="23" customFormat="1" x14ac:dyDescent="0.2">
      <c r="B63" s="441"/>
      <c r="C63" s="431" t="s">
        <v>132</v>
      </c>
      <c r="D63" s="432"/>
      <c r="E63" s="434"/>
      <c r="F63" s="439"/>
      <c r="G63" s="446">
        <f t="shared" si="9"/>
        <v>0</v>
      </c>
      <c r="H63" s="447">
        <f t="shared" si="8"/>
        <v>0</v>
      </c>
    </row>
    <row r="64" spans="2:8" s="23" customFormat="1" x14ac:dyDescent="0.2">
      <c r="B64" s="441"/>
      <c r="C64" s="431" t="s">
        <v>133</v>
      </c>
      <c r="D64" s="432"/>
      <c r="E64" s="434"/>
      <c r="F64" s="439"/>
      <c r="G64" s="446">
        <f t="shared" si="9"/>
        <v>0</v>
      </c>
      <c r="H64" s="447">
        <f t="shared" si="8"/>
        <v>0</v>
      </c>
    </row>
    <row r="65" spans="2:8" s="23" customFormat="1" x14ac:dyDescent="0.2">
      <c r="B65" s="441"/>
      <c r="C65" s="431" t="s">
        <v>134</v>
      </c>
      <c r="D65" s="432"/>
      <c r="E65" s="434"/>
      <c r="F65" s="439"/>
      <c r="G65" s="446">
        <f t="shared" si="9"/>
        <v>0</v>
      </c>
      <c r="H65" s="447">
        <f t="shared" si="8"/>
        <v>0</v>
      </c>
    </row>
    <row r="66" spans="2:8" s="23" customFormat="1" x14ac:dyDescent="0.2">
      <c r="B66" s="441"/>
      <c r="C66" s="431" t="s">
        <v>135</v>
      </c>
      <c r="D66" s="432"/>
      <c r="E66" s="434"/>
      <c r="F66" s="439"/>
      <c r="G66" s="446">
        <f t="shared" si="9"/>
        <v>0</v>
      </c>
      <c r="H66" s="447">
        <f t="shared" si="8"/>
        <v>0</v>
      </c>
    </row>
    <row r="67" spans="2:8" s="23" customFormat="1" x14ac:dyDescent="0.2">
      <c r="B67" s="441"/>
      <c r="C67" s="431"/>
      <c r="D67" s="432"/>
      <c r="E67" s="434"/>
      <c r="F67" s="439"/>
      <c r="G67" s="434"/>
      <c r="H67" s="443"/>
    </row>
    <row r="68" spans="2:8" s="23" customFormat="1" x14ac:dyDescent="0.2">
      <c r="B68" s="441" t="s">
        <v>105</v>
      </c>
      <c r="C68" s="431" t="s">
        <v>127</v>
      </c>
      <c r="D68" s="432"/>
      <c r="E68" s="434"/>
      <c r="F68" s="439"/>
      <c r="G68" s="446">
        <f t="shared" ref="G68:G76" si="10">E68*F68/100</f>
        <v>0</v>
      </c>
      <c r="H68" s="447">
        <f t="shared" si="8"/>
        <v>0</v>
      </c>
    </row>
    <row r="69" spans="2:8" s="23" customFormat="1" x14ac:dyDescent="0.2">
      <c r="B69" s="441"/>
      <c r="C69" s="431" t="s">
        <v>128</v>
      </c>
      <c r="D69" s="432"/>
      <c r="E69" s="434"/>
      <c r="F69" s="439"/>
      <c r="G69" s="446">
        <f t="shared" si="10"/>
        <v>0</v>
      </c>
      <c r="H69" s="447">
        <f t="shared" si="8"/>
        <v>0</v>
      </c>
    </row>
    <row r="70" spans="2:8" s="23" customFormat="1" x14ac:dyDescent="0.2">
      <c r="B70" s="441"/>
      <c r="C70" s="431" t="s">
        <v>129</v>
      </c>
      <c r="D70" s="432"/>
      <c r="E70" s="434"/>
      <c r="F70" s="439"/>
      <c r="G70" s="446">
        <f t="shared" si="10"/>
        <v>0</v>
      </c>
      <c r="H70" s="447">
        <f t="shared" si="8"/>
        <v>0</v>
      </c>
    </row>
    <row r="71" spans="2:8" s="23" customFormat="1" x14ac:dyDescent="0.2">
      <c r="B71" s="441"/>
      <c r="C71" s="431" t="s">
        <v>130</v>
      </c>
      <c r="D71" s="432"/>
      <c r="E71" s="434"/>
      <c r="F71" s="439"/>
      <c r="G71" s="446">
        <f t="shared" si="10"/>
        <v>0</v>
      </c>
      <c r="H71" s="447">
        <f t="shared" si="8"/>
        <v>0</v>
      </c>
    </row>
    <row r="72" spans="2:8" s="23" customFormat="1" x14ac:dyDescent="0.2">
      <c r="B72" s="441"/>
      <c r="C72" s="431" t="s">
        <v>131</v>
      </c>
      <c r="D72" s="432"/>
      <c r="E72" s="434"/>
      <c r="F72" s="439"/>
      <c r="G72" s="446">
        <f t="shared" si="10"/>
        <v>0</v>
      </c>
      <c r="H72" s="447">
        <f t="shared" si="8"/>
        <v>0</v>
      </c>
    </row>
    <row r="73" spans="2:8" s="23" customFormat="1" x14ac:dyDescent="0.2">
      <c r="B73" s="441"/>
      <c r="C73" s="431" t="s">
        <v>132</v>
      </c>
      <c r="D73" s="432"/>
      <c r="E73" s="434"/>
      <c r="F73" s="439"/>
      <c r="G73" s="446">
        <f t="shared" si="10"/>
        <v>0</v>
      </c>
      <c r="H73" s="447">
        <f t="shared" si="8"/>
        <v>0</v>
      </c>
    </row>
    <row r="74" spans="2:8" s="23" customFormat="1" x14ac:dyDescent="0.2">
      <c r="B74" s="441"/>
      <c r="C74" s="431" t="s">
        <v>133</v>
      </c>
      <c r="D74" s="432"/>
      <c r="E74" s="434"/>
      <c r="F74" s="439"/>
      <c r="G74" s="446">
        <f t="shared" si="10"/>
        <v>0</v>
      </c>
      <c r="H74" s="447">
        <f t="shared" si="8"/>
        <v>0</v>
      </c>
    </row>
    <row r="75" spans="2:8" s="23" customFormat="1" x14ac:dyDescent="0.2">
      <c r="B75" s="441"/>
      <c r="C75" s="431" t="s">
        <v>134</v>
      </c>
      <c r="D75" s="432"/>
      <c r="E75" s="434"/>
      <c r="F75" s="439"/>
      <c r="G75" s="446">
        <f t="shared" si="10"/>
        <v>0</v>
      </c>
      <c r="H75" s="447">
        <f t="shared" si="8"/>
        <v>0</v>
      </c>
    </row>
    <row r="76" spans="2:8" s="23" customFormat="1" x14ac:dyDescent="0.2">
      <c r="B76" s="441"/>
      <c r="C76" s="431" t="s">
        <v>135</v>
      </c>
      <c r="D76" s="432"/>
      <c r="E76" s="434"/>
      <c r="F76" s="439"/>
      <c r="G76" s="446">
        <f t="shared" si="10"/>
        <v>0</v>
      </c>
      <c r="H76" s="447">
        <f t="shared" si="8"/>
        <v>0</v>
      </c>
    </row>
    <row r="77" spans="2:8" s="23" customFormat="1" x14ac:dyDescent="0.2">
      <c r="B77" s="441"/>
      <c r="C77" s="431"/>
      <c r="D77" s="432"/>
      <c r="E77" s="434"/>
      <c r="F77" s="439"/>
      <c r="G77" s="434"/>
      <c r="H77" s="443"/>
    </row>
    <row r="78" spans="2:8" s="23" customFormat="1" x14ac:dyDescent="0.2">
      <c r="B78" s="441" t="s">
        <v>106</v>
      </c>
      <c r="C78" s="431" t="s">
        <v>127</v>
      </c>
      <c r="D78" s="432"/>
      <c r="E78" s="434"/>
      <c r="F78" s="439"/>
      <c r="G78" s="446">
        <f t="shared" ref="G78:G86" si="11">E78*F78/100</f>
        <v>0</v>
      </c>
      <c r="H78" s="447">
        <f t="shared" si="8"/>
        <v>0</v>
      </c>
    </row>
    <row r="79" spans="2:8" s="23" customFormat="1" x14ac:dyDescent="0.2">
      <c r="B79" s="441"/>
      <c r="C79" s="431" t="s">
        <v>128</v>
      </c>
      <c r="D79" s="432"/>
      <c r="E79" s="434"/>
      <c r="F79" s="439"/>
      <c r="G79" s="446">
        <f t="shared" si="11"/>
        <v>0</v>
      </c>
      <c r="H79" s="447">
        <f t="shared" si="8"/>
        <v>0</v>
      </c>
    </row>
    <row r="80" spans="2:8" s="23" customFormat="1" x14ac:dyDescent="0.2">
      <c r="B80" s="441"/>
      <c r="C80" s="431" t="s">
        <v>129</v>
      </c>
      <c r="D80" s="432"/>
      <c r="E80" s="434"/>
      <c r="F80" s="439"/>
      <c r="G80" s="446">
        <f t="shared" si="11"/>
        <v>0</v>
      </c>
      <c r="H80" s="447">
        <f t="shared" si="8"/>
        <v>0</v>
      </c>
    </row>
    <row r="81" spans="2:8" s="23" customFormat="1" x14ac:dyDescent="0.2">
      <c r="B81" s="441"/>
      <c r="C81" s="431" t="s">
        <v>130</v>
      </c>
      <c r="D81" s="432"/>
      <c r="E81" s="434"/>
      <c r="F81" s="439"/>
      <c r="G81" s="446">
        <f t="shared" si="11"/>
        <v>0</v>
      </c>
      <c r="H81" s="447">
        <f t="shared" si="8"/>
        <v>0</v>
      </c>
    </row>
    <row r="82" spans="2:8" s="23" customFormat="1" x14ac:dyDescent="0.2">
      <c r="B82" s="441"/>
      <c r="C82" s="431" t="s">
        <v>131</v>
      </c>
      <c r="D82" s="432"/>
      <c r="E82" s="434"/>
      <c r="F82" s="439"/>
      <c r="G82" s="446">
        <f t="shared" si="11"/>
        <v>0</v>
      </c>
      <c r="H82" s="447">
        <f t="shared" si="8"/>
        <v>0</v>
      </c>
    </row>
    <row r="83" spans="2:8" s="23" customFormat="1" x14ac:dyDescent="0.2">
      <c r="B83" s="441"/>
      <c r="C83" s="431" t="s">
        <v>132</v>
      </c>
      <c r="D83" s="432"/>
      <c r="E83" s="434"/>
      <c r="F83" s="439"/>
      <c r="G83" s="446">
        <f t="shared" si="11"/>
        <v>0</v>
      </c>
      <c r="H83" s="447">
        <f t="shared" si="8"/>
        <v>0</v>
      </c>
    </row>
    <row r="84" spans="2:8" s="23" customFormat="1" x14ac:dyDescent="0.2">
      <c r="B84" s="441"/>
      <c r="C84" s="431" t="s">
        <v>133</v>
      </c>
      <c r="D84" s="432"/>
      <c r="E84" s="434"/>
      <c r="F84" s="439"/>
      <c r="G84" s="446">
        <f t="shared" si="11"/>
        <v>0</v>
      </c>
      <c r="H84" s="447">
        <f t="shared" si="8"/>
        <v>0</v>
      </c>
    </row>
    <row r="85" spans="2:8" s="23" customFormat="1" x14ac:dyDescent="0.2">
      <c r="B85" s="441"/>
      <c r="C85" s="431" t="s">
        <v>134</v>
      </c>
      <c r="D85" s="432"/>
      <c r="E85" s="434"/>
      <c r="F85" s="439"/>
      <c r="G85" s="446">
        <f t="shared" si="11"/>
        <v>0</v>
      </c>
      <c r="H85" s="447">
        <f t="shared" si="8"/>
        <v>0</v>
      </c>
    </row>
    <row r="86" spans="2:8" ht="13.5" thickBot="1" x14ac:dyDescent="0.25">
      <c r="B86" s="297"/>
      <c r="C86" s="437" t="s">
        <v>135</v>
      </c>
      <c r="D86" s="440"/>
      <c r="E86" s="440"/>
      <c r="F86" s="438"/>
      <c r="G86" s="336">
        <f t="shared" si="11"/>
        <v>0</v>
      </c>
      <c r="H86" s="344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156</v>
      </c>
      <c r="C3" t="s">
        <v>442</v>
      </c>
    </row>
    <row r="5" spans="2:6" ht="15" customHeight="1" x14ac:dyDescent="0.2">
      <c r="B5" s="867" t="s">
        <v>77</v>
      </c>
      <c r="C5" s="175" t="s">
        <v>78</v>
      </c>
      <c r="D5" s="863" t="s">
        <v>79</v>
      </c>
      <c r="E5" s="863"/>
      <c r="F5" s="216" t="s">
        <v>80</v>
      </c>
    </row>
    <row r="6" spans="2:6" ht="30" customHeight="1" x14ac:dyDescent="0.2">
      <c r="B6" s="868"/>
      <c r="C6" s="181" t="s">
        <v>158</v>
      </c>
      <c r="D6" s="181" t="s">
        <v>159</v>
      </c>
      <c r="E6" s="217" t="s">
        <v>82</v>
      </c>
      <c r="F6" s="218" t="s">
        <v>159</v>
      </c>
    </row>
    <row r="7" spans="2:6" ht="15" customHeight="1" x14ac:dyDescent="0.2">
      <c r="B7" s="203" t="s">
        <v>83</v>
      </c>
      <c r="C7" s="204"/>
      <c r="D7" s="204"/>
      <c r="E7" s="4"/>
      <c r="F7" s="204"/>
    </row>
    <row r="8" spans="2:6" ht="15" customHeight="1" x14ac:dyDescent="0.2">
      <c r="B8" s="161" t="s">
        <v>84</v>
      </c>
      <c r="C8" s="660">
        <f>'Section 6 data'!$D$8</f>
        <v>0.02</v>
      </c>
      <c r="D8" s="661">
        <f>'Section 6 data'!$E$8</f>
        <v>31.047000000000001</v>
      </c>
      <c r="E8" s="214">
        <f>'Section 6 data'!$F$8</f>
        <v>57.64</v>
      </c>
      <c r="F8" s="659">
        <f>SUM(C8,D8)</f>
        <v>31.067</v>
      </c>
    </row>
    <row r="9" spans="2:6" ht="15" customHeight="1" x14ac:dyDescent="0.2">
      <c r="B9" s="161" t="s">
        <v>85</v>
      </c>
      <c r="C9" s="660">
        <f>'Section 6 data'!$D$9</f>
        <v>42.625999999999998</v>
      </c>
      <c r="D9" s="661">
        <f>'Section 6 data'!$E$9</f>
        <v>233.071</v>
      </c>
      <c r="E9" s="214">
        <f>'Section 6 data'!$F$9</f>
        <v>20.399999999999999</v>
      </c>
      <c r="F9" s="659">
        <f t="shared" ref="F9:F16" si="0">SUM(C9,D9)</f>
        <v>275.697</v>
      </c>
    </row>
    <row r="10" spans="2:6" ht="15" customHeight="1" x14ac:dyDescent="0.2">
      <c r="B10" s="161" t="s">
        <v>86</v>
      </c>
      <c r="C10" s="660">
        <f>'Section 6 data'!$D$10</f>
        <v>59.295000000000002</v>
      </c>
      <c r="D10" s="661">
        <f>'Section 6 data'!$E$10</f>
        <v>161.23400000000001</v>
      </c>
      <c r="E10" s="214">
        <f>'Section 6 data'!$F$10</f>
        <v>24.46</v>
      </c>
      <c r="F10" s="659">
        <f t="shared" si="0"/>
        <v>220.529</v>
      </c>
    </row>
    <row r="11" spans="2:6" ht="15" customHeight="1" x14ac:dyDescent="0.2">
      <c r="B11" s="161" t="s">
        <v>87</v>
      </c>
      <c r="C11" s="660">
        <f>'Section 6 data'!$D$11</f>
        <v>14.693</v>
      </c>
      <c r="D11" s="661">
        <f>'Section 6 data'!$E$11</f>
        <v>51.576999999999998</v>
      </c>
      <c r="E11" s="214">
        <f>'Section 6 data'!$F$11</f>
        <v>36.92</v>
      </c>
      <c r="F11" s="659">
        <f t="shared" si="0"/>
        <v>66.27</v>
      </c>
    </row>
    <row r="12" spans="2:6" ht="15" customHeight="1" x14ac:dyDescent="0.2">
      <c r="B12" s="161" t="s">
        <v>88</v>
      </c>
      <c r="C12" s="660">
        <f>'Section 6 data'!$D$12</f>
        <v>8.423</v>
      </c>
      <c r="D12" s="661">
        <f>'Section 6 data'!$E$12</f>
        <v>138.69800000000001</v>
      </c>
      <c r="E12" s="214">
        <f>'Section 6 data'!$F$12</f>
        <v>26.26</v>
      </c>
      <c r="F12" s="659">
        <f t="shared" si="0"/>
        <v>147.12100000000001</v>
      </c>
    </row>
    <row r="13" spans="2:6" ht="15" customHeight="1" x14ac:dyDescent="0.2">
      <c r="B13" s="161" t="s">
        <v>89</v>
      </c>
      <c r="C13" s="660">
        <f>'Section 6 data'!$D$13</f>
        <v>22.082000000000001</v>
      </c>
      <c r="D13" s="661">
        <f>'Section 6 data'!$E$13</f>
        <v>23.984000000000002</v>
      </c>
      <c r="E13" s="214">
        <f>'Section 6 data'!$F$13</f>
        <v>51.59</v>
      </c>
      <c r="F13" s="659">
        <f t="shared" si="0"/>
        <v>46.066000000000003</v>
      </c>
    </row>
    <row r="14" spans="2:6" ht="15" customHeight="1" x14ac:dyDescent="0.2">
      <c r="B14" s="161" t="s">
        <v>90</v>
      </c>
      <c r="C14" s="660">
        <f>'Section 6 data'!$D$14</f>
        <v>0</v>
      </c>
      <c r="D14" s="661">
        <f>'Section 6 data'!$E$14</f>
        <v>0</v>
      </c>
      <c r="E14" s="214">
        <f>'Section 6 data'!$F$14</f>
        <v>0</v>
      </c>
      <c r="F14" s="659">
        <f t="shared" si="0"/>
        <v>0</v>
      </c>
    </row>
    <row r="15" spans="2:6" ht="15" customHeight="1" x14ac:dyDescent="0.2">
      <c r="B15" s="161" t="s">
        <v>91</v>
      </c>
      <c r="C15" s="660">
        <f>'Section 6 data'!$D$15</f>
        <v>24.891999999999999</v>
      </c>
      <c r="D15" s="661">
        <f>'Section 6 data'!$E$15</f>
        <v>213.863</v>
      </c>
      <c r="E15" s="214">
        <f>'Section 6 data'!$F$15</f>
        <v>26.33</v>
      </c>
      <c r="F15" s="659">
        <f t="shared" si="0"/>
        <v>238.755</v>
      </c>
    </row>
    <row r="16" spans="2:6" ht="15" customHeight="1" x14ac:dyDescent="0.2">
      <c r="B16" s="159" t="s">
        <v>92</v>
      </c>
      <c r="C16" s="215">
        <f>'Section 6 data'!$D$6</f>
        <v>172.03100000000001</v>
      </c>
      <c r="D16" s="662">
        <f>'Section 6 data'!$E$6</f>
        <v>842.399</v>
      </c>
      <c r="E16" s="710">
        <f>'Section 6 data'!$F$6</f>
        <v>9.75</v>
      </c>
      <c r="F16" s="663">
        <f t="shared" si="0"/>
        <v>1014.4300000000001</v>
      </c>
    </row>
    <row r="17" spans="2:6" ht="15" customHeight="1" x14ac:dyDescent="0.2">
      <c r="B17" s="203" t="s">
        <v>93</v>
      </c>
      <c r="C17" s="664"/>
      <c r="D17" s="664"/>
      <c r="E17" s="711"/>
      <c r="F17" s="664"/>
    </row>
    <row r="18" spans="2:6" ht="15" customHeight="1" x14ac:dyDescent="0.2">
      <c r="B18" s="161" t="s">
        <v>94</v>
      </c>
      <c r="C18" s="660">
        <f>'Section 6 data'!$D$16</f>
        <v>33.253999999999998</v>
      </c>
      <c r="D18" s="661">
        <f>'Section 6 data'!$E$16</f>
        <v>2384.0569999999998</v>
      </c>
      <c r="E18" s="214">
        <f>'Section 6 data'!$F$16</f>
        <v>9.69</v>
      </c>
      <c r="F18" s="659">
        <f t="shared" ref="F18:F29" si="1">SUM(C18,D18)</f>
        <v>2417.3109999999997</v>
      </c>
    </row>
    <row r="19" spans="2:6" ht="15" customHeight="1" x14ac:dyDescent="0.2">
      <c r="B19" s="161" t="s">
        <v>95</v>
      </c>
      <c r="C19" s="660">
        <f>'Section 6 data'!$D$17</f>
        <v>80.456000000000003</v>
      </c>
      <c r="D19" s="661">
        <f>'Section 6 data'!$E$17</f>
        <v>452.11099999999999</v>
      </c>
      <c r="E19" s="214">
        <f>'Section 6 data'!$F$17</f>
        <v>20.89</v>
      </c>
      <c r="F19" s="659">
        <f t="shared" si="1"/>
        <v>532.56700000000001</v>
      </c>
    </row>
    <row r="20" spans="2:6" ht="15" customHeight="1" x14ac:dyDescent="0.2">
      <c r="B20" s="161" t="s">
        <v>96</v>
      </c>
      <c r="C20" s="660">
        <f>'Section 6 data'!$D$18</f>
        <v>4.17</v>
      </c>
      <c r="D20" s="661">
        <f>'Section 6 data'!$E$18</f>
        <v>183.738</v>
      </c>
      <c r="E20" s="214">
        <f>'Section 6 data'!$F$18</f>
        <v>28.06</v>
      </c>
      <c r="F20" s="659">
        <f t="shared" si="1"/>
        <v>187.90799999999999</v>
      </c>
    </row>
    <row r="21" spans="2:6" ht="15" customHeight="1" x14ac:dyDescent="0.2">
      <c r="B21" s="161" t="s">
        <v>97</v>
      </c>
      <c r="C21" s="660">
        <f>'Section 6 data'!$D$19</f>
        <v>6.2050000000000001</v>
      </c>
      <c r="D21" s="661">
        <f>'Section 6 data'!$E$19</f>
        <v>893.33100000000002</v>
      </c>
      <c r="E21" s="214">
        <f>'Section 6 data'!$F$19</f>
        <v>16.5</v>
      </c>
      <c r="F21" s="659">
        <f t="shared" si="1"/>
        <v>899.53600000000006</v>
      </c>
    </row>
    <row r="22" spans="2:6" ht="15" customHeight="1" x14ac:dyDescent="0.2">
      <c r="B22" s="161" t="s">
        <v>98</v>
      </c>
      <c r="C22" s="660">
        <f>'Section 6 data'!$D$20</f>
        <v>21.99</v>
      </c>
      <c r="D22" s="661">
        <f>'Section 6 data'!$E$20</f>
        <v>762.75199999999995</v>
      </c>
      <c r="E22" s="214">
        <f>'Section 6 data'!$F$20</f>
        <v>9.91</v>
      </c>
      <c r="F22" s="659">
        <f t="shared" si="1"/>
        <v>784.74199999999996</v>
      </c>
    </row>
    <row r="23" spans="2:6" ht="15" customHeight="1" x14ac:dyDescent="0.2">
      <c r="B23" s="161" t="s">
        <v>99</v>
      </c>
      <c r="C23" s="660">
        <f>'Section 6 data'!$D$21</f>
        <v>2.625</v>
      </c>
      <c r="D23" s="661">
        <f>'Section 6 data'!$E$21</f>
        <v>1044.9949999999999</v>
      </c>
      <c r="E23" s="214">
        <f>'Section 6 data'!$F$21</f>
        <v>15.74</v>
      </c>
      <c r="F23" s="659">
        <f t="shared" si="1"/>
        <v>1047.6199999999999</v>
      </c>
    </row>
    <row r="24" spans="2:6" ht="15" customHeight="1" x14ac:dyDescent="0.2">
      <c r="B24" s="161" t="s">
        <v>100</v>
      </c>
      <c r="C24" s="660">
        <f>'Section 6 data'!$D$22</f>
        <v>0.19400000000000001</v>
      </c>
      <c r="D24" s="661">
        <f>'Section 6 data'!$E$22</f>
        <v>181.173</v>
      </c>
      <c r="E24" s="214">
        <f>'Section 6 data'!$F$22</f>
        <v>17.02</v>
      </c>
      <c r="F24" s="659">
        <f t="shared" si="1"/>
        <v>181.36699999999999</v>
      </c>
    </row>
    <row r="25" spans="2:6" ht="15" customHeight="1" x14ac:dyDescent="0.2">
      <c r="B25" s="161" t="s">
        <v>101</v>
      </c>
      <c r="C25" s="660">
        <f>'Section 6 data'!$D$23</f>
        <v>0</v>
      </c>
      <c r="D25" s="661">
        <f>'Section 6 data'!$E$23</f>
        <v>148.477</v>
      </c>
      <c r="E25" s="214">
        <f>'Section 6 data'!$F$23</f>
        <v>21.52</v>
      </c>
      <c r="F25" s="659">
        <f t="shared" si="1"/>
        <v>148.477</v>
      </c>
    </row>
    <row r="26" spans="2:6" ht="15" customHeight="1" x14ac:dyDescent="0.2">
      <c r="B26" s="161" t="s">
        <v>102</v>
      </c>
      <c r="C26" s="660">
        <f>'Section 6 data'!$D$24</f>
        <v>2.1890000000000001</v>
      </c>
      <c r="D26" s="661">
        <f>'Section 6 data'!$E$24</f>
        <v>198.22300000000001</v>
      </c>
      <c r="E26" s="214">
        <f>'Section 6 data'!$F$24</f>
        <v>30.38</v>
      </c>
      <c r="F26" s="659">
        <f t="shared" si="1"/>
        <v>200.41200000000001</v>
      </c>
    </row>
    <row r="27" spans="2:6" ht="15" customHeight="1" x14ac:dyDescent="0.2">
      <c r="B27" s="161" t="s">
        <v>103</v>
      </c>
      <c r="C27" s="660">
        <f>'Section 6 data'!$D$25</f>
        <v>0</v>
      </c>
      <c r="D27" s="661">
        <f>'Section 6 data'!$E$25</f>
        <v>155.685</v>
      </c>
      <c r="E27" s="214">
        <f>'Section 6 data'!$F$25</f>
        <v>20.350000000000001</v>
      </c>
      <c r="F27" s="659">
        <f t="shared" si="1"/>
        <v>155.685</v>
      </c>
    </row>
    <row r="28" spans="2:6" ht="15" customHeight="1" x14ac:dyDescent="0.2">
      <c r="B28" s="161" t="s">
        <v>104</v>
      </c>
      <c r="C28" s="660">
        <f>'Section 6 data'!$D$26</f>
        <v>19.117999999999999</v>
      </c>
      <c r="D28" s="661">
        <f>'Section 6 data'!$E$26</f>
        <v>940.61500000000001</v>
      </c>
      <c r="E28" s="214">
        <f>'Section 6 data'!$F$26</f>
        <v>13.65</v>
      </c>
      <c r="F28" s="659">
        <f t="shared" si="1"/>
        <v>959.73300000000006</v>
      </c>
    </row>
    <row r="29" spans="2:6" ht="15" customHeight="1" x14ac:dyDescent="0.2">
      <c r="B29" s="159" t="s">
        <v>105</v>
      </c>
      <c r="C29" s="215">
        <f>'Section 6 data'!$D$7</f>
        <v>170.20099999999999</v>
      </c>
      <c r="D29" s="662">
        <f>'Section 6 data'!$E$7</f>
        <v>7322.9719999999998</v>
      </c>
      <c r="E29" s="710">
        <f>'Section 6 data'!$F$7</f>
        <v>4.59</v>
      </c>
      <c r="F29" s="663">
        <f t="shared" si="1"/>
        <v>7493.1729999999998</v>
      </c>
    </row>
    <row r="30" spans="2:6" ht="15" customHeight="1" x14ac:dyDescent="0.2">
      <c r="B30" s="203" t="s">
        <v>106</v>
      </c>
      <c r="C30" s="665"/>
      <c r="D30" s="665"/>
      <c r="E30" s="5"/>
      <c r="F30" s="665"/>
    </row>
    <row r="31" spans="2:6" ht="15" customHeight="1" x14ac:dyDescent="0.2">
      <c r="B31" s="198" t="s">
        <v>106</v>
      </c>
      <c r="C31" s="666">
        <f>'Section 6 data'!$D$5</f>
        <v>342.23200000000003</v>
      </c>
      <c r="D31" s="667">
        <f>'Section 6 data'!$E$5</f>
        <v>8167.3969999999999</v>
      </c>
      <c r="E31" s="712">
        <f>'Section 6 data'!$F$5</f>
        <v>4.1399999999999997</v>
      </c>
      <c r="F31" s="668">
        <f>SUM(C31,D31)</f>
        <v>8509.6290000000008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30.625" customWidth="1"/>
    <col min="3" max="5" width="22.625" customWidth="1"/>
    <col min="6" max="6" width="20.625" customWidth="1"/>
  </cols>
  <sheetData>
    <row r="3" spans="2:6" ht="15" customHeight="1" x14ac:dyDescent="0.2">
      <c r="B3" t="s">
        <v>161</v>
      </c>
      <c r="C3" t="s">
        <v>443</v>
      </c>
    </row>
    <row r="5" spans="2:6" ht="60" customHeight="1" x14ac:dyDescent="0.2">
      <c r="B5" s="714" t="s">
        <v>162</v>
      </c>
      <c r="C5" s="715" t="s">
        <v>162</v>
      </c>
      <c r="D5" s="715" t="s">
        <v>163</v>
      </c>
      <c r="E5" s="715" t="s">
        <v>164</v>
      </c>
      <c r="F5" s="716" t="s">
        <v>165</v>
      </c>
    </row>
    <row r="6" spans="2:6" ht="15" customHeight="1" x14ac:dyDescent="0.2">
      <c r="B6" s="789" t="str">
        <f>Index!$B$4</f>
        <v>Kent South London and East Sussex</v>
      </c>
      <c r="C6" s="790">
        <f>VLOOKUP(Index!$B$4,'Square data'!$C$4:$G$18,2,FALSE)</f>
        <v>281</v>
      </c>
      <c r="D6" s="790">
        <f>VLOOKUP(Index!$B$4,'Square data'!$C$4:$G$18,3,FALSE)</f>
        <v>273</v>
      </c>
      <c r="E6" s="790">
        <f>VLOOKUP(Index!$B$4,'Square data'!$C$4:$G$18,4,FALSE)</f>
        <v>154</v>
      </c>
      <c r="F6" s="791">
        <f>VLOOKUP(Index!$B$4,'Square data'!$C$4:$G$18,5,FALSE)</f>
        <v>265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167</v>
      </c>
      <c r="C3" t="s">
        <v>444</v>
      </c>
    </row>
    <row r="5" spans="2:4" ht="15" customHeight="1" x14ac:dyDescent="0.2">
      <c r="B5" s="861" t="s">
        <v>77</v>
      </c>
      <c r="C5" s="175" t="s">
        <v>78</v>
      </c>
      <c r="D5" s="251" t="s">
        <v>79</v>
      </c>
    </row>
    <row r="6" spans="2:4" ht="30" customHeight="1" x14ac:dyDescent="0.2">
      <c r="B6" s="862"/>
      <c r="C6" s="869" t="s">
        <v>762</v>
      </c>
      <c r="D6" s="870"/>
    </row>
    <row r="7" spans="2:4" ht="15" customHeight="1" x14ac:dyDescent="0.2">
      <c r="B7" s="220" t="s">
        <v>83</v>
      </c>
      <c r="C7" s="221"/>
      <c r="D7" s="221"/>
    </row>
    <row r="8" spans="2:4" ht="15" customHeight="1" x14ac:dyDescent="0.2">
      <c r="B8" s="222" t="s">
        <v>84</v>
      </c>
      <c r="C8" s="57">
        <f>'Yield class data'!$D$8</f>
        <v>13.27</v>
      </c>
      <c r="D8" s="309">
        <f>'Yield class data'!$E$8</f>
        <v>15.42</v>
      </c>
    </row>
    <row r="9" spans="2:4" ht="15" customHeight="1" x14ac:dyDescent="0.2">
      <c r="B9" s="222" t="s">
        <v>85</v>
      </c>
      <c r="C9" s="57">
        <f>'Yield class data'!$D$9</f>
        <v>10.74</v>
      </c>
      <c r="D9" s="309">
        <f>'Yield class data'!$E$9</f>
        <v>11</v>
      </c>
    </row>
    <row r="10" spans="2:4" ht="15" customHeight="1" x14ac:dyDescent="0.2">
      <c r="B10" s="222" t="s">
        <v>86</v>
      </c>
      <c r="C10" s="57">
        <f>'Yield class data'!$D$10</f>
        <v>14.47</v>
      </c>
      <c r="D10" s="309">
        <f>'Yield class data'!$E$10</f>
        <v>14.2</v>
      </c>
    </row>
    <row r="11" spans="2:4" ht="15" customHeight="1" x14ac:dyDescent="0.2">
      <c r="B11" s="222" t="s">
        <v>87</v>
      </c>
      <c r="C11" s="57">
        <f>'Yield class data'!$D$11</f>
        <v>14.39</v>
      </c>
      <c r="D11" s="309">
        <f>'Yield class data'!$E$11</f>
        <v>14.9</v>
      </c>
    </row>
    <row r="12" spans="2:4" ht="15" customHeight="1" x14ac:dyDescent="0.2">
      <c r="B12" s="222" t="s">
        <v>88</v>
      </c>
      <c r="C12" s="57">
        <f>'Yield class data'!$D$12</f>
        <v>11.56</v>
      </c>
      <c r="D12" s="309">
        <f>'Yield class data'!$E$12</f>
        <v>9.39</v>
      </c>
    </row>
    <row r="13" spans="2:4" ht="15" customHeight="1" x14ac:dyDescent="0.2">
      <c r="B13" s="222" t="s">
        <v>89</v>
      </c>
      <c r="C13" s="57">
        <f>'Yield class data'!$D$13</f>
        <v>13.8</v>
      </c>
      <c r="D13" s="309">
        <f>'Yield class data'!$E$13</f>
        <v>15.12</v>
      </c>
    </row>
    <row r="14" spans="2:4" ht="15" customHeight="1" x14ac:dyDescent="0.2">
      <c r="B14" s="222" t="s">
        <v>90</v>
      </c>
      <c r="C14" s="57">
        <f>'Yield class data'!$D$14</f>
        <v>0</v>
      </c>
      <c r="D14" s="309">
        <f>'Yield class data'!$E$14</f>
        <v>0</v>
      </c>
    </row>
    <row r="15" spans="2:4" ht="15" customHeight="1" x14ac:dyDescent="0.2">
      <c r="B15" s="222" t="s">
        <v>91</v>
      </c>
      <c r="C15" s="57">
        <f>'Yield class data'!$D$15</f>
        <v>17.27</v>
      </c>
      <c r="D15" s="309">
        <f>'Yield class data'!$E$15</f>
        <v>9.7200000000000006</v>
      </c>
    </row>
    <row r="16" spans="2:4" ht="15" customHeight="1" x14ac:dyDescent="0.2">
      <c r="B16" s="226" t="s">
        <v>92</v>
      </c>
      <c r="C16" s="311">
        <f>'Yield class data'!$D$6</f>
        <v>13.82</v>
      </c>
      <c r="D16" s="310">
        <f>'Yield class data'!$E$6</f>
        <v>11.64</v>
      </c>
    </row>
    <row r="17" spans="2:4" ht="15" customHeight="1" x14ac:dyDescent="0.2">
      <c r="B17" s="220" t="s">
        <v>93</v>
      </c>
      <c r="C17" s="221"/>
      <c r="D17" s="221"/>
    </row>
    <row r="18" spans="2:4" ht="15" customHeight="1" x14ac:dyDescent="0.2">
      <c r="B18" s="222" t="s">
        <v>94</v>
      </c>
      <c r="C18" s="57">
        <f>'Yield class data'!$D$16</f>
        <v>4.97</v>
      </c>
      <c r="D18" s="309">
        <f>'Yield class data'!$E$16</f>
        <v>5.12</v>
      </c>
    </row>
    <row r="19" spans="2:4" ht="15" customHeight="1" x14ac:dyDescent="0.2">
      <c r="B19" s="222" t="s">
        <v>95</v>
      </c>
      <c r="C19" s="57">
        <f>'Yield class data'!$D$17</f>
        <v>6.16</v>
      </c>
      <c r="D19" s="309">
        <f>'Yield class data'!$E$17</f>
        <v>6.73</v>
      </c>
    </row>
    <row r="20" spans="2:4" ht="15" customHeight="1" x14ac:dyDescent="0.2">
      <c r="B20" s="222" t="s">
        <v>96</v>
      </c>
      <c r="C20" s="57">
        <f>'Yield class data'!$D$18</f>
        <v>6.03</v>
      </c>
      <c r="D20" s="309">
        <f>'Yield class data'!$E$18</f>
        <v>5.98</v>
      </c>
    </row>
    <row r="21" spans="2:4" ht="15" customHeight="1" x14ac:dyDescent="0.2">
      <c r="B21" s="222" t="s">
        <v>97</v>
      </c>
      <c r="C21" s="57">
        <f>'Yield class data'!$D$19</f>
        <v>6.56</v>
      </c>
      <c r="D21" s="309">
        <f>'Yield class data'!$E$19</f>
        <v>6.88</v>
      </c>
    </row>
    <row r="22" spans="2:4" ht="15" customHeight="1" x14ac:dyDescent="0.2">
      <c r="B22" s="222" t="s">
        <v>98</v>
      </c>
      <c r="C22" s="57">
        <f>'Yield class data'!$D$20</f>
        <v>5.29</v>
      </c>
      <c r="D22" s="309">
        <f>'Yield class data'!$E$20</f>
        <v>5.97</v>
      </c>
    </row>
    <row r="23" spans="2:4" ht="15" customHeight="1" x14ac:dyDescent="0.2">
      <c r="B23" s="222" t="s">
        <v>99</v>
      </c>
      <c r="C23" s="57">
        <f>'Yield class data'!$D$21</f>
        <v>6.13</v>
      </c>
      <c r="D23" s="309">
        <f>'Yield class data'!$E$21</f>
        <v>6.71</v>
      </c>
    </row>
    <row r="24" spans="2:4" ht="15" customHeight="1" x14ac:dyDescent="0.2">
      <c r="B24" s="222" t="s">
        <v>100</v>
      </c>
      <c r="C24" s="57">
        <f>'Yield class data'!$D$22</f>
        <v>4</v>
      </c>
      <c r="D24" s="309">
        <f>'Yield class data'!$E$22</f>
        <v>2.82</v>
      </c>
    </row>
    <row r="25" spans="2:4" ht="15" customHeight="1" x14ac:dyDescent="0.2">
      <c r="B25" s="222" t="s">
        <v>101</v>
      </c>
      <c r="C25" s="57">
        <f>'Yield class data'!$D$23</f>
        <v>0</v>
      </c>
      <c r="D25" s="309">
        <f>'Yield class data'!$E$23</f>
        <v>2.91</v>
      </c>
    </row>
    <row r="26" spans="2:4" ht="15" customHeight="1" x14ac:dyDescent="0.2">
      <c r="B26" s="222" t="s">
        <v>102</v>
      </c>
      <c r="C26" s="57">
        <f>'Yield class data'!$D$24</f>
        <v>4.8600000000000003</v>
      </c>
      <c r="D26" s="309">
        <f>'Yield class data'!$E$24</f>
        <v>7.39</v>
      </c>
    </row>
    <row r="27" spans="2:4" ht="15" customHeight="1" x14ac:dyDescent="0.2">
      <c r="B27" s="222" t="s">
        <v>103</v>
      </c>
      <c r="C27" s="57">
        <f>'Yield class data'!$D$25</f>
        <v>0</v>
      </c>
      <c r="D27" s="309">
        <f>'Yield class data'!$E$25</f>
        <v>5.66</v>
      </c>
    </row>
    <row r="28" spans="2:4" ht="15" customHeight="1" x14ac:dyDescent="0.2">
      <c r="B28" s="222" t="s">
        <v>104</v>
      </c>
      <c r="C28" s="57">
        <f>'Yield class data'!$D$26</f>
        <v>4.4800000000000004</v>
      </c>
      <c r="D28" s="309">
        <f>'Yield class data'!$E$26</f>
        <v>5.71</v>
      </c>
    </row>
    <row r="29" spans="2:4" ht="15" customHeight="1" x14ac:dyDescent="0.2">
      <c r="B29" s="226" t="s">
        <v>105</v>
      </c>
      <c r="C29" s="311">
        <f>'Yield class data'!$D$7</f>
        <v>5.68</v>
      </c>
      <c r="D29" s="310">
        <f>'Yield class data'!$E$7</f>
        <v>5.66</v>
      </c>
    </row>
    <row r="30" spans="2:4" ht="15" customHeight="1" x14ac:dyDescent="0.2">
      <c r="B30" s="220" t="s">
        <v>106</v>
      </c>
      <c r="C30" s="221"/>
      <c r="D30" s="221"/>
    </row>
    <row r="31" spans="2:4" ht="15" customHeight="1" x14ac:dyDescent="0.2">
      <c r="B31" s="226" t="s">
        <v>106</v>
      </c>
      <c r="C31" s="311">
        <f>'Yield class data'!$D$5</f>
        <v>10.37</v>
      </c>
      <c r="D31" s="310">
        <f>'Yield class data'!$E$5</f>
        <v>6.22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445</v>
      </c>
    </row>
    <row r="5" spans="2:5" ht="15" customHeight="1" x14ac:dyDescent="0.2">
      <c r="B5" s="867"/>
      <c r="C5" s="175" t="s">
        <v>78</v>
      </c>
      <c r="D5" s="863" t="s">
        <v>79</v>
      </c>
      <c r="E5" s="872"/>
    </row>
    <row r="6" spans="2:5" ht="30" customHeight="1" x14ac:dyDescent="0.2">
      <c r="B6" s="871"/>
      <c r="C6" s="174" t="s">
        <v>327</v>
      </c>
      <c r="D6" s="174" t="s">
        <v>327</v>
      </c>
      <c r="E6" s="176" t="s">
        <v>187</v>
      </c>
    </row>
    <row r="7" spans="2:5" ht="15" customHeight="1" x14ac:dyDescent="0.2">
      <c r="B7" s="187" t="str">
        <f>Index!$B$4</f>
        <v>Kent South London and East Sussex</v>
      </c>
      <c r="C7" s="188"/>
      <c r="D7" s="188"/>
      <c r="E7" s="189"/>
    </row>
    <row r="8" spans="2:5" ht="15" customHeight="1" x14ac:dyDescent="0.2">
      <c r="B8" s="177" t="s">
        <v>92</v>
      </c>
      <c r="C8" s="682">
        <f>'Section 8 data'!$D$6</f>
        <v>39.985999999999997</v>
      </c>
      <c r="D8" s="682">
        <f>'Section 8 data'!$E$6</f>
        <v>704.41826501128992</v>
      </c>
      <c r="E8" s="708">
        <f>'Section 8 data'!$F$6</f>
        <v>33.167328110092498</v>
      </c>
    </row>
    <row r="9" spans="2:5" ht="15" customHeight="1" x14ac:dyDescent="0.2">
      <c r="B9" s="177" t="s">
        <v>105</v>
      </c>
      <c r="C9" s="682">
        <f>'Section 8 data'!$D$7</f>
        <v>1.8009999999999999</v>
      </c>
      <c r="D9" s="682">
        <f>'Section 8 data'!$E$7</f>
        <v>6929.1880667245096</v>
      </c>
      <c r="E9" s="708">
        <f>'Section 8 data'!$F$7</f>
        <v>10.023710905388199</v>
      </c>
    </row>
    <row r="10" spans="2:5" ht="15" customHeight="1" x14ac:dyDescent="0.2">
      <c r="B10" s="179" t="s">
        <v>106</v>
      </c>
      <c r="C10" s="667">
        <f>'Section 8 data'!$D$5</f>
        <v>41.787999999999997</v>
      </c>
      <c r="D10" s="667">
        <f>'Section 8 data'!$E$5</f>
        <v>7635.2705771139099</v>
      </c>
      <c r="E10" s="709">
        <f>'Section 8 data'!$F$5</f>
        <v>9.5529459434836195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172</v>
      </c>
      <c r="C3" t="s">
        <v>446</v>
      </c>
    </row>
    <row r="5" spans="2:5" ht="15" customHeight="1" x14ac:dyDescent="0.2">
      <c r="B5" s="867"/>
      <c r="C5" s="323" t="s">
        <v>78</v>
      </c>
      <c r="D5" s="863" t="s">
        <v>79</v>
      </c>
      <c r="E5" s="872"/>
    </row>
    <row r="6" spans="2:5" ht="30" customHeight="1" x14ac:dyDescent="0.2">
      <c r="B6" s="871"/>
      <c r="C6" s="180" t="s">
        <v>81</v>
      </c>
      <c r="D6" s="181" t="s">
        <v>81</v>
      </c>
      <c r="E6" s="182" t="s">
        <v>187</v>
      </c>
    </row>
    <row r="7" spans="2:5" ht="15" customHeight="1" x14ac:dyDescent="0.2">
      <c r="B7" s="187" t="str">
        <f>Index!$B$4</f>
        <v>Kent South London and East Sussex</v>
      </c>
      <c r="C7" s="190"/>
      <c r="D7" s="190"/>
      <c r="E7" s="191"/>
    </row>
    <row r="8" spans="2:5" ht="15" customHeight="1" x14ac:dyDescent="0.2">
      <c r="B8" s="177" t="s">
        <v>92</v>
      </c>
      <c r="C8" s="183">
        <f>'Section 8 data'!$D$32</f>
        <v>0.105</v>
      </c>
      <c r="D8" s="184">
        <f>'Section 8 data'!$E$32</f>
        <v>1.1482537882863</v>
      </c>
      <c r="E8" s="178">
        <f>'Section 8 data'!$F$32</f>
        <v>27.752555564254799</v>
      </c>
    </row>
    <row r="9" spans="2:5" ht="15" customHeight="1" x14ac:dyDescent="0.2">
      <c r="B9" s="177" t="s">
        <v>105</v>
      </c>
      <c r="C9" s="183">
        <f>'Section 8 data'!$D$33</f>
        <v>2.1999999999999999E-2</v>
      </c>
      <c r="D9" s="184">
        <f>'Section 8 data'!$E$33</f>
        <v>16.1154484412783</v>
      </c>
      <c r="E9" s="178">
        <f>'Section 8 data'!$F$33</f>
        <v>8.7703176736148905</v>
      </c>
    </row>
    <row r="10" spans="2:5" ht="15" customHeight="1" x14ac:dyDescent="0.2">
      <c r="B10" s="179" t="s">
        <v>106</v>
      </c>
      <c r="C10" s="185">
        <f>'Section 8 data'!$D$31</f>
        <v>0.127</v>
      </c>
      <c r="D10" s="186">
        <f>'Section 8 data'!$E$31</f>
        <v>17.2653539002652</v>
      </c>
      <c r="E10" s="192">
        <f>'Section 8 data'!$F$31</f>
        <v>8.3886922574502591</v>
      </c>
    </row>
  </sheetData>
  <mergeCells count="2">
    <mergeCell ref="B5:B6"/>
    <mergeCell ref="D5:E5"/>
  </mergeCells>
  <conditionalFormatting sqref="D8:E10">
    <cfRule type="expression" dxfId="321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175</v>
      </c>
      <c r="C3" t="s">
        <v>499</v>
      </c>
    </row>
    <row r="5" spans="2:6" ht="15" customHeight="1" x14ac:dyDescent="0.2">
      <c r="B5" s="873" t="s">
        <v>231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874"/>
      <c r="C6" s="26" t="s">
        <v>327</v>
      </c>
      <c r="D6" s="26" t="s">
        <v>327</v>
      </c>
      <c r="E6" s="3" t="s">
        <v>82</v>
      </c>
      <c r="F6" s="27" t="s">
        <v>327</v>
      </c>
    </row>
    <row r="7" spans="2:6" ht="15" customHeight="1" x14ac:dyDescent="0.2">
      <c r="B7" s="187" t="str">
        <f>Index!$B$4</f>
        <v>Kent South London and East Sussex</v>
      </c>
      <c r="C7" s="173"/>
      <c r="D7" s="173"/>
      <c r="E7" s="173"/>
      <c r="F7" s="173"/>
    </row>
    <row r="8" spans="2:6" ht="15" customHeight="1" x14ac:dyDescent="0.2">
      <c r="B8" s="42" t="s">
        <v>333</v>
      </c>
      <c r="C8" s="43">
        <f>'Section 9 chart data'!D35</f>
        <v>169.035</v>
      </c>
      <c r="D8" s="44">
        <f>'Section 9 chart data'!J35</f>
        <v>160.82599999999999</v>
      </c>
      <c r="E8" s="148">
        <f>'Section 9 chart data'!K35</f>
        <v>16.54</v>
      </c>
      <c r="F8" s="45">
        <f t="shared" ref="F8:F13" si="0">SUM(C8,D8)</f>
        <v>329.86099999999999</v>
      </c>
    </row>
    <row r="9" spans="2:6" ht="15" customHeight="1" x14ac:dyDescent="0.2">
      <c r="B9" s="42" t="s">
        <v>224</v>
      </c>
      <c r="C9" s="43">
        <f>'Section 9 chart data'!D36</f>
        <v>120.30500000000001</v>
      </c>
      <c r="D9" s="44">
        <f>'Section 9 chart data'!J36</f>
        <v>139.34299999999999</v>
      </c>
      <c r="E9" s="148">
        <f>'Section 9 chart data'!K36</f>
        <v>15.82</v>
      </c>
      <c r="F9" s="45">
        <f t="shared" si="0"/>
        <v>259.64800000000002</v>
      </c>
    </row>
    <row r="10" spans="2:6" ht="15" customHeight="1" x14ac:dyDescent="0.2">
      <c r="B10" s="42" t="s">
        <v>227</v>
      </c>
      <c r="C10" s="43">
        <f>'Section 9 chart data'!D37</f>
        <v>143.113</v>
      </c>
      <c r="D10" s="44">
        <f>'Section 9 chart data'!J37</f>
        <v>172.786</v>
      </c>
      <c r="E10" s="148">
        <f>'Section 9 chart data'!K37</f>
        <v>18.29</v>
      </c>
      <c r="F10" s="45">
        <f t="shared" si="0"/>
        <v>315.899</v>
      </c>
    </row>
    <row r="11" spans="2:6" ht="15" customHeight="1" x14ac:dyDescent="0.2">
      <c r="B11" s="42" t="s">
        <v>228</v>
      </c>
      <c r="C11" s="43">
        <f>'Section 9 chart data'!D38</f>
        <v>145.471</v>
      </c>
      <c r="D11" s="44">
        <f>'Section 9 chart data'!J38</f>
        <v>93.953999999999994</v>
      </c>
      <c r="E11" s="148">
        <f>'Section 9 chart data'!K38</f>
        <v>22.78</v>
      </c>
      <c r="F11" s="45">
        <f t="shared" si="0"/>
        <v>239.42500000000001</v>
      </c>
    </row>
    <row r="12" spans="2:6" ht="15" customHeight="1" x14ac:dyDescent="0.2">
      <c r="B12" s="42" t="s">
        <v>229</v>
      </c>
      <c r="C12" s="43">
        <f>'Section 9 chart data'!D39</f>
        <v>109.753</v>
      </c>
      <c r="D12" s="44">
        <f>'Section 9 chart data'!J39</f>
        <v>86.736999999999995</v>
      </c>
      <c r="E12" s="148">
        <f>'Section 9 chart data'!K39</f>
        <v>25.34</v>
      </c>
      <c r="F12" s="45">
        <f t="shared" si="0"/>
        <v>196.49</v>
      </c>
    </row>
    <row r="13" spans="2:6" ht="15" customHeight="1" x14ac:dyDescent="0.2">
      <c r="B13" s="46" t="s">
        <v>230</v>
      </c>
      <c r="C13" s="47">
        <f>'Section 9 chart data'!D40</f>
        <v>130.58199999999999</v>
      </c>
      <c r="D13" s="48">
        <f>'Section 9 chart data'!J40</f>
        <v>116.59699999999999</v>
      </c>
      <c r="E13" s="149">
        <f>'Section 9 chart data'!K40</f>
        <v>22.62</v>
      </c>
      <c r="F13" s="49">
        <f t="shared" si="0"/>
        <v>247.17899999999997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178</v>
      </c>
      <c r="C3" t="s">
        <v>497</v>
      </c>
    </row>
    <row r="5" spans="2:20" ht="15" customHeight="1" x14ac:dyDescent="0.2">
      <c r="B5" s="875" t="s">
        <v>77</v>
      </c>
      <c r="C5" s="877" t="s">
        <v>333</v>
      </c>
      <c r="D5" s="877"/>
      <c r="E5" s="877"/>
      <c r="F5" s="877" t="s">
        <v>224</v>
      </c>
      <c r="G5" s="877"/>
      <c r="H5" s="877"/>
      <c r="I5" s="877" t="s">
        <v>227</v>
      </c>
      <c r="J5" s="877"/>
      <c r="K5" s="877"/>
      <c r="L5" s="877" t="s">
        <v>228</v>
      </c>
      <c r="M5" s="877"/>
      <c r="N5" s="877"/>
      <c r="O5" s="877" t="s">
        <v>229</v>
      </c>
      <c r="P5" s="877"/>
      <c r="Q5" s="877"/>
      <c r="R5" s="877" t="s">
        <v>230</v>
      </c>
      <c r="S5" s="877"/>
      <c r="T5" s="802"/>
    </row>
    <row r="6" spans="2:20" ht="15" customHeight="1" x14ac:dyDescent="0.2">
      <c r="B6" s="876"/>
      <c r="C6" s="129" t="s">
        <v>78</v>
      </c>
      <c r="D6" s="879" t="s">
        <v>79</v>
      </c>
      <c r="E6" s="879"/>
      <c r="F6" s="129" t="s">
        <v>78</v>
      </c>
      <c r="G6" s="879" t="s">
        <v>79</v>
      </c>
      <c r="H6" s="879"/>
      <c r="I6" s="129" t="s">
        <v>78</v>
      </c>
      <c r="J6" s="879" t="s">
        <v>79</v>
      </c>
      <c r="K6" s="879"/>
      <c r="L6" s="129" t="s">
        <v>78</v>
      </c>
      <c r="M6" s="879" t="s">
        <v>79</v>
      </c>
      <c r="N6" s="879"/>
      <c r="O6" s="129" t="s">
        <v>78</v>
      </c>
      <c r="P6" s="879" t="s">
        <v>79</v>
      </c>
      <c r="Q6" s="879"/>
      <c r="R6" s="129" t="s">
        <v>78</v>
      </c>
      <c r="S6" s="879" t="s">
        <v>79</v>
      </c>
      <c r="T6" s="805"/>
    </row>
    <row r="7" spans="2:20" ht="30" customHeight="1" x14ac:dyDescent="0.2">
      <c r="B7" s="876"/>
      <c r="C7" s="878" t="s">
        <v>327</v>
      </c>
      <c r="D7" s="878"/>
      <c r="E7" s="152" t="s">
        <v>82</v>
      </c>
      <c r="F7" s="878" t="s">
        <v>327</v>
      </c>
      <c r="G7" s="878"/>
      <c r="H7" s="152" t="s">
        <v>82</v>
      </c>
      <c r="I7" s="878" t="s">
        <v>327</v>
      </c>
      <c r="J7" s="878"/>
      <c r="K7" s="152" t="s">
        <v>82</v>
      </c>
      <c r="L7" s="878" t="s">
        <v>327</v>
      </c>
      <c r="M7" s="878"/>
      <c r="N7" s="152" t="s">
        <v>82</v>
      </c>
      <c r="O7" s="878" t="s">
        <v>327</v>
      </c>
      <c r="P7" s="878"/>
      <c r="Q7" s="152" t="s">
        <v>82</v>
      </c>
      <c r="R7" s="878" t="s">
        <v>327</v>
      </c>
      <c r="S7" s="878"/>
      <c r="T7" s="153" t="s">
        <v>82</v>
      </c>
    </row>
    <row r="8" spans="2:20" ht="15" customHeight="1" x14ac:dyDescent="0.2">
      <c r="B8" s="187" t="str">
        <f>Index!$B$4</f>
        <v>Kent South London and East Sussex</v>
      </c>
      <c r="C8" s="720"/>
      <c r="D8" s="720"/>
      <c r="E8" s="155"/>
      <c r="F8" s="720"/>
      <c r="G8" s="720"/>
      <c r="H8" s="155"/>
      <c r="I8" s="720"/>
      <c r="J8" s="720"/>
      <c r="K8" s="155"/>
      <c r="L8" s="720"/>
      <c r="M8" s="720"/>
      <c r="N8" s="155"/>
      <c r="O8" s="720"/>
      <c r="P8" s="720"/>
      <c r="Q8" s="155"/>
      <c r="R8" s="720"/>
      <c r="S8" s="720"/>
      <c r="T8" s="155"/>
    </row>
    <row r="9" spans="2:20" ht="15" customHeight="1" x14ac:dyDescent="0.2">
      <c r="B9" s="159" t="s">
        <v>92</v>
      </c>
      <c r="C9" s="717">
        <f>'Section 9 chart data'!$C$46</f>
        <v>13.311999999999999</v>
      </c>
      <c r="D9" s="717">
        <f>'Section 9 chart data'!$C$63</f>
        <v>160.82599999999999</v>
      </c>
      <c r="E9" s="157">
        <f>'Section 9 chart data'!$D$63</f>
        <v>16.54</v>
      </c>
      <c r="F9" s="717">
        <f>'Section 9 chart data'!$D$46</f>
        <v>15.592000000000001</v>
      </c>
      <c r="G9" s="717">
        <f>'Section 9 chart data'!$E$63</f>
        <v>139.34299999999999</v>
      </c>
      <c r="H9" s="157">
        <f>'Section 9 chart data'!$F$63</f>
        <v>15.82</v>
      </c>
      <c r="I9" s="717">
        <f>'Section 9 chart data'!$E$46</f>
        <v>13.680999999999999</v>
      </c>
      <c r="J9" s="717">
        <f>'Section 9 chart data'!$G$63</f>
        <v>172.786</v>
      </c>
      <c r="K9" s="157">
        <f>'Section 9 chart data'!$H$63</f>
        <v>18.29</v>
      </c>
      <c r="L9" s="717">
        <f>'Section 9 chart data'!$F$46</f>
        <v>18.491</v>
      </c>
      <c r="M9" s="717">
        <f>'Section 9 chart data'!$I$63</f>
        <v>93.953999999999994</v>
      </c>
      <c r="N9" s="157">
        <f>'Section 9 chart data'!$J$63</f>
        <v>22.78</v>
      </c>
      <c r="O9" s="717">
        <f>'Section 9 chart data'!$G$46</f>
        <v>19.349</v>
      </c>
      <c r="P9" s="717">
        <f>'Section 9 chart data'!$K$63</f>
        <v>86.736999999999995</v>
      </c>
      <c r="Q9" s="157">
        <f>'Section 9 chart data'!$L$63</f>
        <v>25.34</v>
      </c>
      <c r="R9" s="717">
        <f>'Section 9 chart data'!$H$46</f>
        <v>25.274999999999999</v>
      </c>
      <c r="S9" s="717">
        <f>'Section 9 chart data'!$M$63</f>
        <v>116.59699999999999</v>
      </c>
      <c r="T9" s="160">
        <f>'Section 9 chart data'!$N$63</f>
        <v>22.62</v>
      </c>
    </row>
    <row r="10" spans="2:20" ht="15" customHeight="1" x14ac:dyDescent="0.2">
      <c r="B10" s="161" t="s">
        <v>84</v>
      </c>
      <c r="C10" s="718">
        <f>'Section 9 chart data'!$C$47</f>
        <v>8.9999999999999993E-3</v>
      </c>
      <c r="D10" s="718">
        <f>'Section 9 chart data'!$C$64</f>
        <v>5.8840000000000003</v>
      </c>
      <c r="E10" s="156">
        <f>'Section 9 chart data'!$D$64</f>
        <v>64.91</v>
      </c>
      <c r="F10" s="718">
        <f>'Section 9 chart data'!$D$47</f>
        <v>5.0000000000000001E-3</v>
      </c>
      <c r="G10" s="718">
        <f>'Section 9 chart data'!$E$64</f>
        <v>3.8809999999999998</v>
      </c>
      <c r="H10" s="156">
        <f>'Section 9 chart data'!$F$64</f>
        <v>62.91</v>
      </c>
      <c r="I10" s="718">
        <f>'Section 9 chart data'!$E$47</f>
        <v>5.0000000000000001E-3</v>
      </c>
      <c r="J10" s="718">
        <f>'Section 9 chart data'!$G$64</f>
        <v>18.997</v>
      </c>
      <c r="K10" s="156">
        <f>'Section 9 chart data'!$H$64</f>
        <v>71.06</v>
      </c>
      <c r="L10" s="718">
        <f>'Section 9 chart data'!$F$47</f>
        <v>5.0000000000000001E-3</v>
      </c>
      <c r="M10" s="718">
        <f>'Section 9 chart data'!$I$64</f>
        <v>0.45100000000000001</v>
      </c>
      <c r="N10" s="156">
        <f>'Section 9 chart data'!$J$64</f>
        <v>77.989999999999995</v>
      </c>
      <c r="O10" s="718">
        <f>'Section 9 chart data'!$G$47</f>
        <v>0.14000000000000001</v>
      </c>
      <c r="P10" s="718">
        <f>'Section 9 chart data'!$K$64</f>
        <v>2.714</v>
      </c>
      <c r="Q10" s="156">
        <f>'Section 9 chart data'!$L$64</f>
        <v>39.79</v>
      </c>
      <c r="R10" s="718">
        <f>'Section 9 chart data'!$H$47</f>
        <v>0.189</v>
      </c>
      <c r="S10" s="718">
        <f>'Section 9 chart data'!$M$64</f>
        <v>2.7189999999999999</v>
      </c>
      <c r="T10" s="162">
        <f>'Section 9 chart data'!$N$64</f>
        <v>39.01</v>
      </c>
    </row>
    <row r="11" spans="2:20" ht="15" customHeight="1" x14ac:dyDescent="0.2">
      <c r="B11" s="161" t="s">
        <v>85</v>
      </c>
      <c r="C11" s="718">
        <f>'Section 9 chart data'!$C$48</f>
        <v>1.196</v>
      </c>
      <c r="D11" s="718">
        <f>'Section 9 chart data'!$C$65</f>
        <v>28.995999999999999</v>
      </c>
      <c r="E11" s="156">
        <f>'Section 9 chart data'!$D$65</f>
        <v>31.84</v>
      </c>
      <c r="F11" s="718">
        <f>'Section 9 chart data'!$D$48</f>
        <v>1.25</v>
      </c>
      <c r="G11" s="718">
        <f>'Section 9 chart data'!$E$65</f>
        <v>18.779</v>
      </c>
      <c r="H11" s="156">
        <f>'Section 9 chart data'!$F$65</f>
        <v>23.79</v>
      </c>
      <c r="I11" s="718">
        <f>'Section 9 chart data'!$E$48</f>
        <v>2.3650000000000002</v>
      </c>
      <c r="J11" s="718">
        <f>'Section 9 chart data'!$G$65</f>
        <v>57.238</v>
      </c>
      <c r="K11" s="156">
        <f>'Section 9 chart data'!$H$65</f>
        <v>35.46</v>
      </c>
      <c r="L11" s="718">
        <f>'Section 9 chart data'!$F$48</f>
        <v>1.274</v>
      </c>
      <c r="M11" s="718">
        <f>'Section 9 chart data'!$I$65</f>
        <v>16.774999999999999</v>
      </c>
      <c r="N11" s="156">
        <f>'Section 9 chart data'!$J$65</f>
        <v>27.91</v>
      </c>
      <c r="O11" s="718">
        <f>'Section 9 chart data'!$G$48</f>
        <v>1.4390000000000001</v>
      </c>
      <c r="P11" s="718">
        <f>'Section 9 chart data'!$K$65</f>
        <v>15.706</v>
      </c>
      <c r="Q11" s="156">
        <f>'Section 9 chart data'!$L$65</f>
        <v>46.06</v>
      </c>
      <c r="R11" s="718">
        <f>'Section 9 chart data'!$H$48</f>
        <v>1.5</v>
      </c>
      <c r="S11" s="718">
        <f>'Section 9 chart data'!$M$65</f>
        <v>61.165999999999997</v>
      </c>
      <c r="T11" s="162">
        <f>'Section 9 chart data'!$N$65</f>
        <v>36.47</v>
      </c>
    </row>
    <row r="12" spans="2:20" ht="15" customHeight="1" x14ac:dyDescent="0.2">
      <c r="B12" s="161" t="s">
        <v>86</v>
      </c>
      <c r="C12" s="718">
        <f>'Section 9 chart data'!$C$49</f>
        <v>5.1269999999999998</v>
      </c>
      <c r="D12" s="718">
        <f>'Section 9 chart data'!$C$66</f>
        <v>41.206000000000003</v>
      </c>
      <c r="E12" s="156">
        <f>'Section 9 chart data'!$D$66</f>
        <v>40.22</v>
      </c>
      <c r="F12" s="718">
        <f>'Section 9 chart data'!$D$49</f>
        <v>5.5220000000000002</v>
      </c>
      <c r="G12" s="718">
        <f>'Section 9 chart data'!$E$66</f>
        <v>32.454999999999998</v>
      </c>
      <c r="H12" s="156">
        <f>'Section 9 chart data'!$F$66</f>
        <v>34.58</v>
      </c>
      <c r="I12" s="718">
        <f>'Section 9 chart data'!$E$49</f>
        <v>6.0720000000000001</v>
      </c>
      <c r="J12" s="718">
        <f>'Section 9 chart data'!$G$66</f>
        <v>43.658000000000001</v>
      </c>
      <c r="K12" s="156">
        <f>'Section 9 chart data'!$H$66</f>
        <v>50.74</v>
      </c>
      <c r="L12" s="718">
        <f>'Section 9 chart data'!$F$49</f>
        <v>8.2609999999999992</v>
      </c>
      <c r="M12" s="718">
        <f>'Section 9 chart data'!$I$66</f>
        <v>25.423999999999999</v>
      </c>
      <c r="N12" s="156">
        <f>'Section 9 chart data'!$J$66</f>
        <v>67.400000000000006</v>
      </c>
      <c r="O12" s="718">
        <f>'Section 9 chart data'!$G$49</f>
        <v>9.5830000000000002</v>
      </c>
      <c r="P12" s="718">
        <f>'Section 9 chart data'!$K$66</f>
        <v>8.8149999999999995</v>
      </c>
      <c r="Q12" s="156">
        <f>'Section 9 chart data'!$L$66</f>
        <v>55.88</v>
      </c>
      <c r="R12" s="718">
        <f>'Section 9 chart data'!$H$49</f>
        <v>13.932</v>
      </c>
      <c r="S12" s="718">
        <f>'Section 9 chart data'!$M$66</f>
        <v>2.9950000000000001</v>
      </c>
      <c r="T12" s="162">
        <f>'Section 9 chart data'!$N$66</f>
        <v>34.51</v>
      </c>
    </row>
    <row r="13" spans="2:20" ht="15" customHeight="1" x14ac:dyDescent="0.2">
      <c r="B13" s="161" t="s">
        <v>87</v>
      </c>
      <c r="C13" s="718">
        <f>'Section 9 chart data'!$C$50</f>
        <v>0.92400000000000004</v>
      </c>
      <c r="D13" s="718">
        <f>'Section 9 chart data'!$C$67</f>
        <v>6.702</v>
      </c>
      <c r="E13" s="156">
        <f>'Section 9 chart data'!$D$67</f>
        <v>39</v>
      </c>
      <c r="F13" s="718">
        <f>'Section 9 chart data'!$D$50</f>
        <v>2.3980000000000001</v>
      </c>
      <c r="G13" s="718">
        <f>'Section 9 chart data'!$E$67</f>
        <v>6.9539999999999997</v>
      </c>
      <c r="H13" s="156">
        <f>'Section 9 chart data'!$F$67</f>
        <v>36.08</v>
      </c>
      <c r="I13" s="718">
        <f>'Section 9 chart data'!$E$50</f>
        <v>1.095</v>
      </c>
      <c r="J13" s="718">
        <f>'Section 9 chart data'!$G$67</f>
        <v>5.9790000000000001</v>
      </c>
      <c r="K13" s="156">
        <f>'Section 9 chart data'!$H$67</f>
        <v>38.76</v>
      </c>
      <c r="L13" s="718">
        <f>'Section 9 chart data'!$F$50</f>
        <v>1.859</v>
      </c>
      <c r="M13" s="718">
        <f>'Section 9 chart data'!$I$67</f>
        <v>14.619</v>
      </c>
      <c r="N13" s="156">
        <f>'Section 9 chart data'!$J$67</f>
        <v>66.03</v>
      </c>
      <c r="O13" s="718">
        <f>'Section 9 chart data'!$G$50</f>
        <v>1.6140000000000001</v>
      </c>
      <c r="P13" s="718">
        <f>'Section 9 chart data'!$K$67</f>
        <v>23.664999999999999</v>
      </c>
      <c r="Q13" s="156">
        <f>'Section 9 chart data'!$L$67</f>
        <v>76.5</v>
      </c>
      <c r="R13" s="718">
        <f>'Section 9 chart data'!$H$50</f>
        <v>1.869</v>
      </c>
      <c r="S13" s="718">
        <f>'Section 9 chart data'!$M$67</f>
        <v>12.295999999999999</v>
      </c>
      <c r="T13" s="162">
        <f>'Section 9 chart data'!$N$67</f>
        <v>52.18</v>
      </c>
    </row>
    <row r="14" spans="2:20" ht="15" customHeight="1" x14ac:dyDescent="0.2">
      <c r="B14" s="161" t="s">
        <v>88</v>
      </c>
      <c r="C14" s="718">
        <f>'Section 9 chart data'!$C$51</f>
        <v>0.41299999999999998</v>
      </c>
      <c r="D14" s="718">
        <f>'Section 9 chart data'!$C$68</f>
        <v>31.484000000000002</v>
      </c>
      <c r="E14" s="156">
        <f>'Section 9 chart data'!$D$68</f>
        <v>27.06</v>
      </c>
      <c r="F14" s="718">
        <f>'Section 9 chart data'!$D$51</f>
        <v>0.63300000000000001</v>
      </c>
      <c r="G14" s="718">
        <f>'Section 9 chart data'!$E$68</f>
        <v>33.418999999999997</v>
      </c>
      <c r="H14" s="156">
        <f>'Section 9 chart data'!$F$68</f>
        <v>37.32</v>
      </c>
      <c r="I14" s="718">
        <f>'Section 9 chart data'!$E$51</f>
        <v>0.59899999999999998</v>
      </c>
      <c r="J14" s="718">
        <f>'Section 9 chart data'!$G$68</f>
        <v>20.773</v>
      </c>
      <c r="K14" s="156">
        <f>'Section 9 chart data'!$H$68</f>
        <v>41.32</v>
      </c>
      <c r="L14" s="718">
        <f>'Section 9 chart data'!$F$51</f>
        <v>1.244</v>
      </c>
      <c r="M14" s="718">
        <f>'Section 9 chart data'!$I$68</f>
        <v>10.741</v>
      </c>
      <c r="N14" s="156">
        <f>'Section 9 chart data'!$J$68</f>
        <v>37.18</v>
      </c>
      <c r="O14" s="718">
        <f>'Section 9 chart data'!$G$51</f>
        <v>1.0509999999999999</v>
      </c>
      <c r="P14" s="718">
        <f>'Section 9 chart data'!$K$68</f>
        <v>10.956</v>
      </c>
      <c r="Q14" s="156">
        <f>'Section 9 chart data'!$L$68</f>
        <v>37.590000000000003</v>
      </c>
      <c r="R14" s="718">
        <f>'Section 9 chart data'!$H$51</f>
        <v>1.028</v>
      </c>
      <c r="S14" s="718">
        <f>'Section 9 chart data'!$M$68</f>
        <v>15.849</v>
      </c>
      <c r="T14" s="162">
        <f>'Section 9 chart data'!$N$68</f>
        <v>55.85</v>
      </c>
    </row>
    <row r="15" spans="2:20" ht="15" customHeight="1" x14ac:dyDescent="0.2">
      <c r="B15" s="161" t="s">
        <v>89</v>
      </c>
      <c r="C15" s="718">
        <f>'Section 9 chart data'!$C$52</f>
        <v>1.653</v>
      </c>
      <c r="D15" s="718">
        <f>'Section 9 chart data'!$C$69</f>
        <v>6.0890000000000004</v>
      </c>
      <c r="E15" s="156">
        <f>'Section 9 chart data'!$D$69</f>
        <v>77.349999999999994</v>
      </c>
      <c r="F15" s="718">
        <f>'Section 9 chart data'!$D$52</f>
        <v>2.0830000000000002</v>
      </c>
      <c r="G15" s="718">
        <f>'Section 9 chart data'!$E$69</f>
        <v>6.1319999999999997</v>
      </c>
      <c r="H15" s="156">
        <f>'Section 9 chart data'!$F$69</f>
        <v>61.36</v>
      </c>
      <c r="I15" s="718">
        <f>'Section 9 chart data'!$E$52</f>
        <v>1.5609999999999999</v>
      </c>
      <c r="J15" s="718">
        <f>'Section 9 chart data'!$G$69</f>
        <v>2.339</v>
      </c>
      <c r="K15" s="156">
        <f>'Section 9 chart data'!$H$69</f>
        <v>64.42</v>
      </c>
      <c r="L15" s="718">
        <f>'Section 9 chart data'!$F$52</f>
        <v>2.6339999999999999</v>
      </c>
      <c r="M15" s="718">
        <f>'Section 9 chart data'!$I$69</f>
        <v>1.903</v>
      </c>
      <c r="N15" s="156">
        <f>'Section 9 chart data'!$J$69</f>
        <v>68.03</v>
      </c>
      <c r="O15" s="718">
        <f>'Section 9 chart data'!$G$52</f>
        <v>3.5030000000000001</v>
      </c>
      <c r="P15" s="718">
        <f>'Section 9 chart data'!$K$69</f>
        <v>1.9950000000000001</v>
      </c>
      <c r="Q15" s="156">
        <f>'Section 9 chart data'!$L$69</f>
        <v>57.24</v>
      </c>
      <c r="R15" s="718">
        <f>'Section 9 chart data'!$H$52</f>
        <v>3.3889999999999998</v>
      </c>
      <c r="S15" s="718">
        <f>'Section 9 chart data'!$M$69</f>
        <v>2.7090000000000001</v>
      </c>
      <c r="T15" s="162">
        <f>'Section 9 chart data'!$N$69</f>
        <v>34.15</v>
      </c>
    </row>
    <row r="16" spans="2:20" ht="15" customHeight="1" x14ac:dyDescent="0.2">
      <c r="B16" s="161" t="s">
        <v>90</v>
      </c>
      <c r="C16" s="718">
        <f>'Section 9 chart data'!$C$53</f>
        <v>0</v>
      </c>
      <c r="D16" s="718">
        <f>'Section 9 chart data'!$C$70</f>
        <v>0</v>
      </c>
      <c r="E16" s="156">
        <f>'Section 9 chart data'!$D$70</f>
        <v>0</v>
      </c>
      <c r="F16" s="718">
        <f>'Section 9 chart data'!$D$53</f>
        <v>0</v>
      </c>
      <c r="G16" s="718">
        <f>'Section 9 chart data'!$E$70</f>
        <v>0</v>
      </c>
      <c r="H16" s="156">
        <f>'Section 9 chart data'!$F$70</f>
        <v>0</v>
      </c>
      <c r="I16" s="718">
        <f>'Section 9 chart data'!$E$53</f>
        <v>0</v>
      </c>
      <c r="J16" s="718">
        <f>'Section 9 chart data'!$G$70</f>
        <v>0</v>
      </c>
      <c r="K16" s="156">
        <f>'Section 9 chart data'!$H$70</f>
        <v>0</v>
      </c>
      <c r="L16" s="718">
        <f>'Section 9 chart data'!$F$53</f>
        <v>0</v>
      </c>
      <c r="M16" s="718">
        <f>'Section 9 chart data'!$I$70</f>
        <v>0</v>
      </c>
      <c r="N16" s="156">
        <f>'Section 9 chart data'!$J$70</f>
        <v>0</v>
      </c>
      <c r="O16" s="718">
        <f>'Section 9 chart data'!$G$53</f>
        <v>0</v>
      </c>
      <c r="P16" s="718">
        <f>'Section 9 chart data'!$K$70</f>
        <v>0</v>
      </c>
      <c r="Q16" s="156">
        <f>'Section 9 chart data'!$L$70</f>
        <v>0</v>
      </c>
      <c r="R16" s="718">
        <f>'Section 9 chart data'!$H$53</f>
        <v>1E-3</v>
      </c>
      <c r="S16" s="718">
        <f>'Section 9 chart data'!$M$70</f>
        <v>1.7000000000000001E-2</v>
      </c>
      <c r="T16" s="162">
        <f>'Section 9 chart data'!$N$70</f>
        <v>50.29</v>
      </c>
    </row>
    <row r="17" spans="2:20" ht="15" customHeight="1" x14ac:dyDescent="0.2">
      <c r="B17" s="163" t="s">
        <v>91</v>
      </c>
      <c r="C17" s="719">
        <f>'Section 9 chart data'!$C$54</f>
        <v>3.9910000000000001</v>
      </c>
      <c r="D17" s="719">
        <f>'Section 9 chart data'!$C$71</f>
        <v>42.204000000000001</v>
      </c>
      <c r="E17" s="158">
        <f>'Section 9 chart data'!$D$71</f>
        <v>32.69</v>
      </c>
      <c r="F17" s="719">
        <f>'Section 9 chart data'!$D$54</f>
        <v>3.7010000000000001</v>
      </c>
      <c r="G17" s="719">
        <f>'Section 9 chart data'!$E$71</f>
        <v>42.874000000000002</v>
      </c>
      <c r="H17" s="158">
        <f>'Section 9 chart data'!$F$71</f>
        <v>36.450000000000003</v>
      </c>
      <c r="I17" s="719">
        <f>'Section 9 chart data'!$E$54</f>
        <v>1.984</v>
      </c>
      <c r="J17" s="719">
        <f>'Section 9 chart data'!$G$71</f>
        <v>24.635999999999999</v>
      </c>
      <c r="K17" s="158">
        <f>'Section 9 chart data'!$H$71</f>
        <v>33.39</v>
      </c>
      <c r="L17" s="719">
        <f>'Section 9 chart data'!$F$54</f>
        <v>3.214</v>
      </c>
      <c r="M17" s="719">
        <f>'Section 9 chart data'!$I$71</f>
        <v>25.004000000000001</v>
      </c>
      <c r="N17" s="158">
        <f>'Section 9 chart data'!$J$71</f>
        <v>32.479999999999997</v>
      </c>
      <c r="O17" s="719">
        <f>'Section 9 chart data'!$G$54</f>
        <v>2.0190000000000001</v>
      </c>
      <c r="P17" s="719">
        <f>'Section 9 chart data'!$K$71</f>
        <v>23.866</v>
      </c>
      <c r="Q17" s="158">
        <f>'Section 9 chart data'!$L$71</f>
        <v>41.96</v>
      </c>
      <c r="R17" s="719">
        <f>'Section 9 chart data'!$H$54</f>
        <v>3.367</v>
      </c>
      <c r="S17" s="719">
        <f>'Section 9 chart data'!$M$71</f>
        <v>18.742999999999999</v>
      </c>
      <c r="T17" s="164">
        <f>'Section 9 chart data'!$N$71</f>
        <v>38.1</v>
      </c>
    </row>
    <row r="20" spans="2:20" ht="15" customHeight="1" x14ac:dyDescent="0.2">
      <c r="B20" s="875" t="s">
        <v>77</v>
      </c>
      <c r="C20" s="877" t="s">
        <v>333</v>
      </c>
      <c r="D20" s="877"/>
      <c r="E20" s="877"/>
      <c r="F20" s="877" t="s">
        <v>224</v>
      </c>
      <c r="G20" s="877"/>
      <c r="H20" s="802"/>
    </row>
    <row r="21" spans="2:20" ht="15" customHeight="1" x14ac:dyDescent="0.2">
      <c r="B21" s="876"/>
      <c r="C21" s="277" t="s">
        <v>78</v>
      </c>
      <c r="D21" s="879" t="s">
        <v>79</v>
      </c>
      <c r="E21" s="879"/>
      <c r="F21" s="277" t="s">
        <v>78</v>
      </c>
      <c r="G21" s="879" t="s">
        <v>79</v>
      </c>
      <c r="H21" s="805"/>
    </row>
    <row r="22" spans="2:20" ht="30" customHeight="1" x14ac:dyDescent="0.2">
      <c r="B22" s="876"/>
      <c r="C22" s="878" t="s">
        <v>327</v>
      </c>
      <c r="D22" s="878"/>
      <c r="E22" s="152" t="s">
        <v>82</v>
      </c>
      <c r="F22" s="878" t="s">
        <v>327</v>
      </c>
      <c r="G22" s="878"/>
      <c r="H22" s="153" t="s">
        <v>82</v>
      </c>
    </row>
    <row r="23" spans="2:20" ht="15" customHeight="1" x14ac:dyDescent="0.2">
      <c r="B23" s="187" t="str">
        <f>Index!$B$4</f>
        <v>Kent South London and East Sussex</v>
      </c>
      <c r="C23" s="720"/>
      <c r="D23" s="720"/>
      <c r="E23" s="155"/>
      <c r="F23" s="720"/>
      <c r="G23" s="720"/>
      <c r="H23" s="155"/>
    </row>
    <row r="24" spans="2:20" ht="15" customHeight="1" x14ac:dyDescent="0.2">
      <c r="B24" s="159" t="s">
        <v>92</v>
      </c>
      <c r="C24" s="717">
        <f>$C$9</f>
        <v>13.311999999999999</v>
      </c>
      <c r="D24" s="717">
        <f>$D$9</f>
        <v>160.82599999999999</v>
      </c>
      <c r="E24" s="157">
        <f>$E$9</f>
        <v>16.54</v>
      </c>
      <c r="F24" s="717">
        <f>$F$9</f>
        <v>15.592000000000001</v>
      </c>
      <c r="G24" s="717">
        <f>$G$9</f>
        <v>139.34299999999999</v>
      </c>
      <c r="H24" s="160">
        <f>$H$9</f>
        <v>15.82</v>
      </c>
    </row>
    <row r="25" spans="2:20" ht="15" customHeight="1" x14ac:dyDescent="0.2">
      <c r="B25" s="161" t="s">
        <v>84</v>
      </c>
      <c r="C25" s="718">
        <f>$C$10</f>
        <v>8.9999999999999993E-3</v>
      </c>
      <c r="D25" s="718">
        <f>$D$10</f>
        <v>5.8840000000000003</v>
      </c>
      <c r="E25" s="156">
        <f>$E$10</f>
        <v>64.91</v>
      </c>
      <c r="F25" s="718">
        <f>$F$10</f>
        <v>5.0000000000000001E-3</v>
      </c>
      <c r="G25" s="718">
        <f>$G$10</f>
        <v>3.8809999999999998</v>
      </c>
      <c r="H25" s="162">
        <f>$H$10</f>
        <v>62.91</v>
      </c>
    </row>
    <row r="26" spans="2:20" ht="15" customHeight="1" x14ac:dyDescent="0.2">
      <c r="B26" s="161" t="s">
        <v>85</v>
      </c>
      <c r="C26" s="718">
        <f>$C$11</f>
        <v>1.196</v>
      </c>
      <c r="D26" s="718">
        <f>$D$11</f>
        <v>28.995999999999999</v>
      </c>
      <c r="E26" s="156">
        <f>$E$11</f>
        <v>31.84</v>
      </c>
      <c r="F26" s="718">
        <f>$F$11</f>
        <v>1.25</v>
      </c>
      <c r="G26" s="718">
        <f>$G$11</f>
        <v>18.779</v>
      </c>
      <c r="H26" s="162">
        <f>$H$11</f>
        <v>23.79</v>
      </c>
    </row>
    <row r="27" spans="2:20" ht="15" customHeight="1" x14ac:dyDescent="0.2">
      <c r="B27" s="161" t="s">
        <v>86</v>
      </c>
      <c r="C27" s="718">
        <f>$C$12</f>
        <v>5.1269999999999998</v>
      </c>
      <c r="D27" s="718">
        <f>$D$12</f>
        <v>41.206000000000003</v>
      </c>
      <c r="E27" s="156">
        <f>$E$12</f>
        <v>40.22</v>
      </c>
      <c r="F27" s="718">
        <f>$F$12</f>
        <v>5.5220000000000002</v>
      </c>
      <c r="G27" s="718">
        <f>$G$12</f>
        <v>32.454999999999998</v>
      </c>
      <c r="H27" s="162">
        <f>$H$12</f>
        <v>34.58</v>
      </c>
    </row>
    <row r="28" spans="2:20" ht="15" customHeight="1" x14ac:dyDescent="0.2">
      <c r="B28" s="161" t="s">
        <v>87</v>
      </c>
      <c r="C28" s="718">
        <f>$C$13</f>
        <v>0.92400000000000004</v>
      </c>
      <c r="D28" s="718">
        <f>$D$13</f>
        <v>6.702</v>
      </c>
      <c r="E28" s="156">
        <f>$E$13</f>
        <v>39</v>
      </c>
      <c r="F28" s="718">
        <f>$F$13</f>
        <v>2.3980000000000001</v>
      </c>
      <c r="G28" s="718">
        <f>$G$13</f>
        <v>6.9539999999999997</v>
      </c>
      <c r="H28" s="162">
        <f>$H$13</f>
        <v>36.08</v>
      </c>
    </row>
    <row r="29" spans="2:20" ht="15" customHeight="1" x14ac:dyDescent="0.2">
      <c r="B29" s="161" t="s">
        <v>88</v>
      </c>
      <c r="C29" s="718">
        <f>$C$14</f>
        <v>0.41299999999999998</v>
      </c>
      <c r="D29" s="718">
        <f>$D$14</f>
        <v>31.484000000000002</v>
      </c>
      <c r="E29" s="156">
        <f>$E$14</f>
        <v>27.06</v>
      </c>
      <c r="F29" s="718">
        <f>$F$14</f>
        <v>0.63300000000000001</v>
      </c>
      <c r="G29" s="718">
        <f>$G$14</f>
        <v>33.418999999999997</v>
      </c>
      <c r="H29" s="162">
        <f>$H$14</f>
        <v>37.32</v>
      </c>
    </row>
    <row r="30" spans="2:20" ht="15" customHeight="1" x14ac:dyDescent="0.2">
      <c r="B30" s="161" t="s">
        <v>89</v>
      </c>
      <c r="C30" s="718">
        <f>$C$15</f>
        <v>1.653</v>
      </c>
      <c r="D30" s="718">
        <f>$D$15</f>
        <v>6.0890000000000004</v>
      </c>
      <c r="E30" s="156">
        <f>$E$15</f>
        <v>77.349999999999994</v>
      </c>
      <c r="F30" s="718">
        <f>$F$15</f>
        <v>2.0830000000000002</v>
      </c>
      <c r="G30" s="718">
        <f>$G$15</f>
        <v>6.1319999999999997</v>
      </c>
      <c r="H30" s="162">
        <f>$H$15</f>
        <v>61.36</v>
      </c>
    </row>
    <row r="31" spans="2:20" ht="15" customHeight="1" x14ac:dyDescent="0.2">
      <c r="B31" s="161" t="s">
        <v>90</v>
      </c>
      <c r="C31" s="718">
        <f>$C$16</f>
        <v>0</v>
      </c>
      <c r="D31" s="718">
        <f>$D$16</f>
        <v>0</v>
      </c>
      <c r="E31" s="156">
        <f>$E$16</f>
        <v>0</v>
      </c>
      <c r="F31" s="718">
        <f>$F$16</f>
        <v>0</v>
      </c>
      <c r="G31" s="718">
        <f>$G$16</f>
        <v>0</v>
      </c>
      <c r="H31" s="162">
        <f>$H$16</f>
        <v>0</v>
      </c>
    </row>
    <row r="32" spans="2:20" ht="15" customHeight="1" x14ac:dyDescent="0.2">
      <c r="B32" s="163" t="s">
        <v>91</v>
      </c>
      <c r="C32" s="719">
        <f>$C$17</f>
        <v>3.9910000000000001</v>
      </c>
      <c r="D32" s="719">
        <f>$D$17</f>
        <v>42.204000000000001</v>
      </c>
      <c r="E32" s="158">
        <f>$E$17</f>
        <v>32.69</v>
      </c>
      <c r="F32" s="719">
        <f>$F$17</f>
        <v>3.7010000000000001</v>
      </c>
      <c r="G32" s="719">
        <f>$G$17</f>
        <v>42.874000000000002</v>
      </c>
      <c r="H32" s="164">
        <f>$H$17</f>
        <v>36.450000000000003</v>
      </c>
    </row>
    <row r="35" spans="2:8" ht="15" customHeight="1" x14ac:dyDescent="0.2">
      <c r="B35" s="875" t="s">
        <v>77</v>
      </c>
      <c r="C35" s="877" t="s">
        <v>227</v>
      </c>
      <c r="D35" s="877"/>
      <c r="E35" s="877"/>
      <c r="F35" s="877" t="s">
        <v>228</v>
      </c>
      <c r="G35" s="877"/>
      <c r="H35" s="802"/>
    </row>
    <row r="36" spans="2:8" ht="15" customHeight="1" x14ac:dyDescent="0.2">
      <c r="B36" s="876"/>
      <c r="C36" s="277" t="s">
        <v>78</v>
      </c>
      <c r="D36" s="879" t="s">
        <v>79</v>
      </c>
      <c r="E36" s="879"/>
      <c r="F36" s="277" t="s">
        <v>78</v>
      </c>
      <c r="G36" s="879" t="s">
        <v>79</v>
      </c>
      <c r="H36" s="805"/>
    </row>
    <row r="37" spans="2:8" ht="30" customHeight="1" x14ac:dyDescent="0.2">
      <c r="B37" s="876"/>
      <c r="C37" s="878" t="s">
        <v>327</v>
      </c>
      <c r="D37" s="878"/>
      <c r="E37" s="152" t="s">
        <v>82</v>
      </c>
      <c r="F37" s="878" t="s">
        <v>327</v>
      </c>
      <c r="G37" s="878"/>
      <c r="H37" s="153" t="s">
        <v>82</v>
      </c>
    </row>
    <row r="38" spans="2:8" ht="15" customHeight="1" x14ac:dyDescent="0.2">
      <c r="B38" s="187" t="str">
        <f>Index!$B$4</f>
        <v>Kent South London and East Sussex</v>
      </c>
      <c r="C38" s="720"/>
      <c r="D38" s="720"/>
      <c r="E38" s="155"/>
      <c r="F38" s="720"/>
      <c r="G38" s="720"/>
      <c r="H38" s="155"/>
    </row>
    <row r="39" spans="2:8" ht="15" customHeight="1" x14ac:dyDescent="0.2">
      <c r="B39" s="159" t="s">
        <v>92</v>
      </c>
      <c r="C39" s="717">
        <f>$I$9</f>
        <v>13.680999999999999</v>
      </c>
      <c r="D39" s="717">
        <f>$J$9</f>
        <v>172.786</v>
      </c>
      <c r="E39" s="157">
        <f>$K$9</f>
        <v>18.29</v>
      </c>
      <c r="F39" s="717">
        <f>$L$9</f>
        <v>18.491</v>
      </c>
      <c r="G39" s="717">
        <f>$M$9</f>
        <v>93.953999999999994</v>
      </c>
      <c r="H39" s="160">
        <f>$N$9</f>
        <v>22.78</v>
      </c>
    </row>
    <row r="40" spans="2:8" ht="15" customHeight="1" x14ac:dyDescent="0.2">
      <c r="B40" s="161" t="s">
        <v>84</v>
      </c>
      <c r="C40" s="718">
        <f>$I$10</f>
        <v>5.0000000000000001E-3</v>
      </c>
      <c r="D40" s="718">
        <f>$J$10</f>
        <v>18.997</v>
      </c>
      <c r="E40" s="156">
        <f>$K$10</f>
        <v>71.06</v>
      </c>
      <c r="F40" s="718">
        <f>$L$10</f>
        <v>5.0000000000000001E-3</v>
      </c>
      <c r="G40" s="718">
        <f>$M$10</f>
        <v>0.45100000000000001</v>
      </c>
      <c r="H40" s="162">
        <f>$N$10</f>
        <v>77.989999999999995</v>
      </c>
    </row>
    <row r="41" spans="2:8" ht="15" customHeight="1" x14ac:dyDescent="0.2">
      <c r="B41" s="161" t="s">
        <v>85</v>
      </c>
      <c r="C41" s="718">
        <f>$I$11</f>
        <v>2.3650000000000002</v>
      </c>
      <c r="D41" s="718">
        <f>$J$11</f>
        <v>57.238</v>
      </c>
      <c r="E41" s="156">
        <f>$K$11</f>
        <v>35.46</v>
      </c>
      <c r="F41" s="718">
        <f>$L$11</f>
        <v>1.274</v>
      </c>
      <c r="G41" s="718">
        <f>$M$11</f>
        <v>16.774999999999999</v>
      </c>
      <c r="H41" s="162">
        <f>$N$11</f>
        <v>27.91</v>
      </c>
    </row>
    <row r="42" spans="2:8" ht="15" customHeight="1" x14ac:dyDescent="0.2">
      <c r="B42" s="161" t="s">
        <v>86</v>
      </c>
      <c r="C42" s="718">
        <f>$I$12</f>
        <v>6.0720000000000001</v>
      </c>
      <c r="D42" s="718">
        <f>$J$12</f>
        <v>43.658000000000001</v>
      </c>
      <c r="E42" s="156">
        <f>$K$12</f>
        <v>50.74</v>
      </c>
      <c r="F42" s="718">
        <f>$L$12</f>
        <v>8.2609999999999992</v>
      </c>
      <c r="G42" s="718">
        <f>$M$12</f>
        <v>25.423999999999999</v>
      </c>
      <c r="H42" s="162">
        <f>$N$12</f>
        <v>67.400000000000006</v>
      </c>
    </row>
    <row r="43" spans="2:8" ht="15" customHeight="1" x14ac:dyDescent="0.2">
      <c r="B43" s="161" t="s">
        <v>87</v>
      </c>
      <c r="C43" s="718">
        <f>$I$13</f>
        <v>1.095</v>
      </c>
      <c r="D43" s="718">
        <f>$J$13</f>
        <v>5.9790000000000001</v>
      </c>
      <c r="E43" s="156">
        <f>$K$13</f>
        <v>38.76</v>
      </c>
      <c r="F43" s="718">
        <f>$L$13</f>
        <v>1.859</v>
      </c>
      <c r="G43" s="718">
        <f>$M$13</f>
        <v>14.619</v>
      </c>
      <c r="H43" s="162">
        <f>$N$13</f>
        <v>66.03</v>
      </c>
    </row>
    <row r="44" spans="2:8" ht="15" customHeight="1" x14ac:dyDescent="0.2">
      <c r="B44" s="161" t="s">
        <v>88</v>
      </c>
      <c r="C44" s="718">
        <f>$I$14</f>
        <v>0.59899999999999998</v>
      </c>
      <c r="D44" s="718">
        <f>$J$14</f>
        <v>20.773</v>
      </c>
      <c r="E44" s="156">
        <f>$K$14</f>
        <v>41.32</v>
      </c>
      <c r="F44" s="718">
        <f>$L$14</f>
        <v>1.244</v>
      </c>
      <c r="G44" s="718">
        <f>$M$14</f>
        <v>10.741</v>
      </c>
      <c r="H44" s="162">
        <f>$N$14</f>
        <v>37.18</v>
      </c>
    </row>
    <row r="45" spans="2:8" ht="15" customHeight="1" x14ac:dyDescent="0.2">
      <c r="B45" s="161" t="s">
        <v>89</v>
      </c>
      <c r="C45" s="718">
        <f>$I$15</f>
        <v>1.5609999999999999</v>
      </c>
      <c r="D45" s="718">
        <f>$J$15</f>
        <v>2.339</v>
      </c>
      <c r="E45" s="156">
        <f>$K$15</f>
        <v>64.42</v>
      </c>
      <c r="F45" s="718">
        <f>$L$15</f>
        <v>2.6339999999999999</v>
      </c>
      <c r="G45" s="718">
        <f>$M$15</f>
        <v>1.903</v>
      </c>
      <c r="H45" s="162">
        <f>$N$15</f>
        <v>68.03</v>
      </c>
    </row>
    <row r="46" spans="2:8" ht="15" customHeight="1" x14ac:dyDescent="0.2">
      <c r="B46" s="161" t="s">
        <v>90</v>
      </c>
      <c r="C46" s="718">
        <f>$I$16</f>
        <v>0</v>
      </c>
      <c r="D46" s="718">
        <f>$J$16</f>
        <v>0</v>
      </c>
      <c r="E46" s="156">
        <f>$K$16</f>
        <v>0</v>
      </c>
      <c r="F46" s="718">
        <f>$L$16</f>
        <v>0</v>
      </c>
      <c r="G46" s="718">
        <f>$M$16</f>
        <v>0</v>
      </c>
      <c r="H46" s="162">
        <f>$N$16</f>
        <v>0</v>
      </c>
    </row>
    <row r="47" spans="2:8" ht="15" customHeight="1" x14ac:dyDescent="0.2">
      <c r="B47" s="163" t="s">
        <v>91</v>
      </c>
      <c r="C47" s="719">
        <f>$I$17</f>
        <v>1.984</v>
      </c>
      <c r="D47" s="719">
        <f>$J$17</f>
        <v>24.635999999999999</v>
      </c>
      <c r="E47" s="158">
        <f>$K$17</f>
        <v>33.39</v>
      </c>
      <c r="F47" s="719">
        <f>$L$17</f>
        <v>3.214</v>
      </c>
      <c r="G47" s="719">
        <f>$M$17</f>
        <v>25.004000000000001</v>
      </c>
      <c r="H47" s="164">
        <f>$N$17</f>
        <v>32.479999999999997</v>
      </c>
    </row>
    <row r="50" spans="2:8" ht="15" customHeight="1" x14ac:dyDescent="0.2">
      <c r="B50" s="875" t="s">
        <v>77</v>
      </c>
      <c r="C50" s="877" t="s">
        <v>229</v>
      </c>
      <c r="D50" s="877"/>
      <c r="E50" s="877"/>
      <c r="F50" s="877" t="s">
        <v>230</v>
      </c>
      <c r="G50" s="877"/>
      <c r="H50" s="802"/>
    </row>
    <row r="51" spans="2:8" ht="15" customHeight="1" x14ac:dyDescent="0.2">
      <c r="B51" s="876"/>
      <c r="C51" s="277" t="s">
        <v>78</v>
      </c>
      <c r="D51" s="879" t="s">
        <v>79</v>
      </c>
      <c r="E51" s="879"/>
      <c r="F51" s="277" t="s">
        <v>78</v>
      </c>
      <c r="G51" s="879" t="s">
        <v>79</v>
      </c>
      <c r="H51" s="805"/>
    </row>
    <row r="52" spans="2:8" ht="30" customHeight="1" x14ac:dyDescent="0.2">
      <c r="B52" s="876"/>
      <c r="C52" s="878" t="s">
        <v>327</v>
      </c>
      <c r="D52" s="878"/>
      <c r="E52" s="152" t="s">
        <v>82</v>
      </c>
      <c r="F52" s="878" t="s">
        <v>327</v>
      </c>
      <c r="G52" s="878"/>
      <c r="H52" s="153" t="s">
        <v>82</v>
      </c>
    </row>
    <row r="53" spans="2:8" ht="15" customHeight="1" x14ac:dyDescent="0.2">
      <c r="B53" s="187" t="str">
        <f>Index!$B$4</f>
        <v>Kent South London and East Sussex</v>
      </c>
      <c r="C53" s="720"/>
      <c r="D53" s="720"/>
      <c r="E53" s="155"/>
      <c r="F53" s="720"/>
      <c r="G53" s="720"/>
      <c r="H53" s="155"/>
    </row>
    <row r="54" spans="2:8" ht="15" customHeight="1" x14ac:dyDescent="0.2">
      <c r="B54" s="159" t="s">
        <v>92</v>
      </c>
      <c r="C54" s="717">
        <f>$O$9</f>
        <v>19.349</v>
      </c>
      <c r="D54" s="717">
        <f>$P$9</f>
        <v>86.736999999999995</v>
      </c>
      <c r="E54" s="157">
        <f>$Q$9</f>
        <v>25.34</v>
      </c>
      <c r="F54" s="717">
        <f>$R$9</f>
        <v>25.274999999999999</v>
      </c>
      <c r="G54" s="717">
        <f>$S$9</f>
        <v>116.59699999999999</v>
      </c>
      <c r="H54" s="160">
        <f>$T$9</f>
        <v>22.62</v>
      </c>
    </row>
    <row r="55" spans="2:8" ht="15" customHeight="1" x14ac:dyDescent="0.2">
      <c r="B55" s="161" t="s">
        <v>84</v>
      </c>
      <c r="C55" s="718">
        <f>$O$10</f>
        <v>0.14000000000000001</v>
      </c>
      <c r="D55" s="718">
        <f>$P$10</f>
        <v>2.714</v>
      </c>
      <c r="E55" s="156">
        <f>$Q$10</f>
        <v>39.79</v>
      </c>
      <c r="F55" s="718">
        <f>$R$10</f>
        <v>0.189</v>
      </c>
      <c r="G55" s="718">
        <f>$S$10</f>
        <v>2.7189999999999999</v>
      </c>
      <c r="H55" s="162">
        <f>$T$10</f>
        <v>39.01</v>
      </c>
    </row>
    <row r="56" spans="2:8" ht="15" customHeight="1" x14ac:dyDescent="0.2">
      <c r="B56" s="161" t="s">
        <v>85</v>
      </c>
      <c r="C56" s="718">
        <f>$O$11</f>
        <v>1.4390000000000001</v>
      </c>
      <c r="D56" s="718">
        <f>$P$11</f>
        <v>15.706</v>
      </c>
      <c r="E56" s="156">
        <f>$Q$11</f>
        <v>46.06</v>
      </c>
      <c r="F56" s="718">
        <f>$R$11</f>
        <v>1.5</v>
      </c>
      <c r="G56" s="718">
        <f>$S$11</f>
        <v>61.165999999999997</v>
      </c>
      <c r="H56" s="162">
        <f>$T$11</f>
        <v>36.47</v>
      </c>
    </row>
    <row r="57" spans="2:8" ht="15" customHeight="1" x14ac:dyDescent="0.2">
      <c r="B57" s="161" t="s">
        <v>86</v>
      </c>
      <c r="C57" s="718">
        <f>$O$12</f>
        <v>9.5830000000000002</v>
      </c>
      <c r="D57" s="718">
        <f>$P$12</f>
        <v>8.8149999999999995</v>
      </c>
      <c r="E57" s="156">
        <f>$Q$12</f>
        <v>55.88</v>
      </c>
      <c r="F57" s="718">
        <f>$R$12</f>
        <v>13.932</v>
      </c>
      <c r="G57" s="718">
        <f>$S$12</f>
        <v>2.9950000000000001</v>
      </c>
      <c r="H57" s="162">
        <f>$T$12</f>
        <v>34.51</v>
      </c>
    </row>
    <row r="58" spans="2:8" ht="15" customHeight="1" x14ac:dyDescent="0.2">
      <c r="B58" s="161" t="s">
        <v>87</v>
      </c>
      <c r="C58" s="718">
        <f>$O$13</f>
        <v>1.6140000000000001</v>
      </c>
      <c r="D58" s="718">
        <f>$P$13</f>
        <v>23.664999999999999</v>
      </c>
      <c r="E58" s="156">
        <f>$Q$13</f>
        <v>76.5</v>
      </c>
      <c r="F58" s="718">
        <f>$R$13</f>
        <v>1.869</v>
      </c>
      <c r="G58" s="718">
        <f>$S$13</f>
        <v>12.295999999999999</v>
      </c>
      <c r="H58" s="162">
        <f>$T$13</f>
        <v>52.18</v>
      </c>
    </row>
    <row r="59" spans="2:8" ht="15" customHeight="1" x14ac:dyDescent="0.2">
      <c r="B59" s="161" t="s">
        <v>88</v>
      </c>
      <c r="C59" s="718">
        <f>$O$14</f>
        <v>1.0509999999999999</v>
      </c>
      <c r="D59" s="718">
        <f>$P$14</f>
        <v>10.956</v>
      </c>
      <c r="E59" s="156">
        <f>$Q$14</f>
        <v>37.590000000000003</v>
      </c>
      <c r="F59" s="718">
        <f>$R$14</f>
        <v>1.028</v>
      </c>
      <c r="G59" s="718">
        <f>$S$14</f>
        <v>15.849</v>
      </c>
      <c r="H59" s="162">
        <f>$T$14</f>
        <v>55.85</v>
      </c>
    </row>
    <row r="60" spans="2:8" ht="15" customHeight="1" x14ac:dyDescent="0.2">
      <c r="B60" s="161" t="s">
        <v>89</v>
      </c>
      <c r="C60" s="718">
        <f>$O$15</f>
        <v>3.5030000000000001</v>
      </c>
      <c r="D60" s="718">
        <f>$P$15</f>
        <v>1.9950000000000001</v>
      </c>
      <c r="E60" s="156">
        <f>$Q$15</f>
        <v>57.24</v>
      </c>
      <c r="F60" s="718">
        <f>$R$15</f>
        <v>3.3889999999999998</v>
      </c>
      <c r="G60" s="718">
        <f>$S$15</f>
        <v>2.7090000000000001</v>
      </c>
      <c r="H60" s="162">
        <f>$T$15</f>
        <v>34.15</v>
      </c>
    </row>
    <row r="61" spans="2:8" ht="15" customHeight="1" x14ac:dyDescent="0.2">
      <c r="B61" s="161" t="s">
        <v>90</v>
      </c>
      <c r="C61" s="718">
        <f>$O$16</f>
        <v>0</v>
      </c>
      <c r="D61" s="718">
        <f>$P$16</f>
        <v>0</v>
      </c>
      <c r="E61" s="156">
        <f>$Q$16</f>
        <v>0</v>
      </c>
      <c r="F61" s="718">
        <f>$R$16</f>
        <v>1E-3</v>
      </c>
      <c r="G61" s="718">
        <f>$S$16</f>
        <v>1.7000000000000001E-2</v>
      </c>
      <c r="H61" s="162">
        <f>$T$16</f>
        <v>50.29</v>
      </c>
    </row>
    <row r="62" spans="2:8" ht="15" customHeight="1" x14ac:dyDescent="0.2">
      <c r="B62" s="163" t="s">
        <v>91</v>
      </c>
      <c r="C62" s="719">
        <f>$O$17</f>
        <v>2.0190000000000001</v>
      </c>
      <c r="D62" s="719">
        <f>$P$17</f>
        <v>23.866</v>
      </c>
      <c r="E62" s="158">
        <f>$Q$17</f>
        <v>41.96</v>
      </c>
      <c r="F62" s="719">
        <f>$R$17</f>
        <v>3.367</v>
      </c>
      <c r="G62" s="719">
        <f>$S$17</f>
        <v>18.742999999999999</v>
      </c>
      <c r="H62" s="164">
        <f>$T$17</f>
        <v>38.1</v>
      </c>
    </row>
  </sheetData>
  <mergeCells count="40"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  <mergeCell ref="D21:E21"/>
    <mergeCell ref="G21:H21"/>
    <mergeCell ref="B20:B22"/>
    <mergeCell ref="C20:E20"/>
    <mergeCell ref="F20:H20"/>
    <mergeCell ref="C22:D22"/>
    <mergeCell ref="F22:G22"/>
    <mergeCell ref="P6:Q6"/>
    <mergeCell ref="R5:T5"/>
    <mergeCell ref="S6:T6"/>
    <mergeCell ref="R7:S7"/>
    <mergeCell ref="O7:P7"/>
    <mergeCell ref="O5:Q5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8"/>
      <c r="B2" s="302"/>
      <c r="C2" s="303"/>
      <c r="D2" s="284"/>
      <c r="E2" s="285"/>
      <c r="F2" s="279"/>
      <c r="H2" s="302"/>
      <c r="I2" s="303"/>
      <c r="J2" s="285"/>
      <c r="K2" s="285"/>
      <c r="L2" s="285"/>
      <c r="M2" s="285"/>
      <c r="N2" s="279"/>
      <c r="P2" s="302"/>
      <c r="Q2" s="303"/>
      <c r="R2" s="284"/>
      <c r="S2" s="285"/>
    </row>
    <row r="3" spans="1:19" ht="15" x14ac:dyDescent="0.2">
      <c r="A3" s="278"/>
      <c r="B3" s="795" t="s">
        <v>687</v>
      </c>
      <c r="C3" s="796"/>
      <c r="D3" s="796"/>
      <c r="E3" s="796"/>
      <c r="F3" s="796"/>
      <c r="G3" s="796"/>
      <c r="H3" s="796"/>
    </row>
    <row r="4" spans="1:19" x14ac:dyDescent="0.2">
      <c r="A4" s="151"/>
      <c r="B4" s="286"/>
      <c r="C4" s="286" t="s">
        <v>607</v>
      </c>
      <c r="D4" s="445" t="s">
        <v>78</v>
      </c>
      <c r="E4" s="445" t="s">
        <v>310</v>
      </c>
      <c r="F4" s="445" t="s">
        <v>82</v>
      </c>
      <c r="G4" s="445" t="s">
        <v>311</v>
      </c>
      <c r="H4" s="445" t="s">
        <v>489</v>
      </c>
      <c r="I4" s="151"/>
      <c r="J4" s="151"/>
    </row>
    <row r="5" spans="1:19" s="23" customFormat="1" x14ac:dyDescent="0.2">
      <c r="A5" s="433"/>
      <c r="B5" s="441"/>
      <c r="C5" s="431" t="s">
        <v>106</v>
      </c>
      <c r="D5" s="432">
        <v>41.787999999999997</v>
      </c>
      <c r="E5" s="434">
        <v>7635.2705771139099</v>
      </c>
      <c r="F5" s="439">
        <v>9.5529459434836195</v>
      </c>
      <c r="G5" s="446">
        <f>E5*F5/100</f>
        <v>729.39327087040158</v>
      </c>
      <c r="H5" s="447">
        <f>SUM(D5,E5)</f>
        <v>7677.0585771139095</v>
      </c>
      <c r="I5" s="433"/>
      <c r="J5" s="433"/>
    </row>
    <row r="6" spans="1:19" s="24" customFormat="1" x14ac:dyDescent="0.2">
      <c r="A6" s="435"/>
      <c r="B6" s="442"/>
      <c r="C6" s="431" t="s">
        <v>92</v>
      </c>
      <c r="D6" s="432">
        <v>39.985999999999997</v>
      </c>
      <c r="E6" s="434">
        <v>704.41826501128992</v>
      </c>
      <c r="F6" s="439">
        <v>33.167328110092498</v>
      </c>
      <c r="G6" s="446">
        <f t="shared" ref="G6:G26" si="0">E6*F6/100</f>
        <v>233.63671722371544</v>
      </c>
      <c r="H6" s="447">
        <f>SUM(D6,E6)</f>
        <v>744.40426501128991</v>
      </c>
      <c r="I6" s="435"/>
      <c r="J6" s="435"/>
    </row>
    <row r="7" spans="1:19" s="24" customFormat="1" x14ac:dyDescent="0.2">
      <c r="A7" s="435"/>
      <c r="B7" s="442"/>
      <c r="C7" s="431" t="s">
        <v>105</v>
      </c>
      <c r="D7" s="432">
        <v>1.8009999999999999</v>
      </c>
      <c r="E7" s="434">
        <v>6929.1880667245096</v>
      </c>
      <c r="F7" s="439">
        <v>10.023710905388199</v>
      </c>
      <c r="G7" s="446">
        <f>E7*F7/100</f>
        <v>694.56177989912237</v>
      </c>
      <c r="H7" s="447">
        <f>SUM(D7,E7)</f>
        <v>6930.9890667245099</v>
      </c>
      <c r="I7" s="435"/>
      <c r="J7" s="435"/>
    </row>
    <row r="8" spans="1:19" s="24" customFormat="1" x14ac:dyDescent="0.2">
      <c r="A8" s="435"/>
      <c r="B8" s="442"/>
      <c r="C8" s="431" t="s">
        <v>84</v>
      </c>
      <c r="D8" s="432">
        <v>0</v>
      </c>
      <c r="E8" s="436">
        <v>19.040038928696202</v>
      </c>
      <c r="F8" s="439">
        <v>85.7180157198991</v>
      </c>
      <c r="G8" s="446">
        <f t="shared" si="0"/>
        <v>16.320743561974719</v>
      </c>
      <c r="H8" s="447">
        <f>SUM(D8,E8)</f>
        <v>19.040038928696202</v>
      </c>
      <c r="I8" s="435"/>
      <c r="J8" s="435"/>
    </row>
    <row r="9" spans="1:19" s="24" customFormat="1" x14ac:dyDescent="0.2">
      <c r="A9" s="435"/>
      <c r="B9" s="442"/>
      <c r="C9" s="431" t="s">
        <v>85</v>
      </c>
      <c r="D9" s="432">
        <v>2.7330000000000001</v>
      </c>
      <c r="E9" s="436">
        <v>16.1210921057388</v>
      </c>
      <c r="F9" s="439">
        <v>85.138104072055896</v>
      </c>
      <c r="G9" s="446">
        <f t="shared" si="0"/>
        <v>13.725192174535886</v>
      </c>
      <c r="H9" s="447">
        <f t="shared" ref="H9:H26" si="1">SUM(D9,E9)</f>
        <v>18.8540921057388</v>
      </c>
      <c r="I9" s="435"/>
      <c r="J9" s="435"/>
    </row>
    <row r="10" spans="1:19" s="24" customFormat="1" x14ac:dyDescent="0.2">
      <c r="A10" s="435"/>
      <c r="B10" s="442"/>
      <c r="C10" s="431" t="s">
        <v>86</v>
      </c>
      <c r="D10" s="432">
        <v>3.4369999999999998</v>
      </c>
      <c r="E10" s="436">
        <v>91.637066743913493</v>
      </c>
      <c r="F10" s="439">
        <v>56.8173300643952</v>
      </c>
      <c r="G10" s="446">
        <f t="shared" si="0"/>
        <v>52.06573467321946</v>
      </c>
      <c r="H10" s="447">
        <f t="shared" si="1"/>
        <v>95.074066743913491</v>
      </c>
      <c r="I10" s="435"/>
      <c r="J10" s="435"/>
    </row>
    <row r="11" spans="1:19" s="24" customFormat="1" x14ac:dyDescent="0.2">
      <c r="A11" s="435"/>
      <c r="B11" s="442"/>
      <c r="C11" s="431" t="s">
        <v>87</v>
      </c>
      <c r="D11" s="432">
        <v>8.2789999999999999</v>
      </c>
      <c r="E11" s="436">
        <v>4.1642650879372605</v>
      </c>
      <c r="F11" s="439">
        <v>98.220355148768803</v>
      </c>
      <c r="G11" s="446">
        <f t="shared" si="0"/>
        <v>4.0901559587081673</v>
      </c>
      <c r="H11" s="447">
        <f t="shared" si="1"/>
        <v>12.443265087937259</v>
      </c>
      <c r="I11" s="435"/>
      <c r="J11" s="435"/>
    </row>
    <row r="12" spans="1:19" s="24" customFormat="1" x14ac:dyDescent="0.2">
      <c r="A12" s="435"/>
      <c r="B12" s="442"/>
      <c r="C12" s="431" t="s">
        <v>88</v>
      </c>
      <c r="D12" s="432">
        <v>3.5630000000000002</v>
      </c>
      <c r="E12" s="436">
        <v>243.48288134679999</v>
      </c>
      <c r="F12" s="439">
        <v>43.915736071296799</v>
      </c>
      <c r="G12" s="446">
        <f t="shared" si="0"/>
        <v>106.92729955104942</v>
      </c>
      <c r="H12" s="447">
        <f t="shared" si="1"/>
        <v>247.04588134679997</v>
      </c>
      <c r="I12" s="435"/>
      <c r="J12" s="435"/>
    </row>
    <row r="13" spans="1:19" s="24" customFormat="1" x14ac:dyDescent="0.2">
      <c r="A13" s="435"/>
      <c r="B13" s="442"/>
      <c r="C13" s="431" t="s">
        <v>89</v>
      </c>
      <c r="D13" s="432">
        <v>3.4319999999999999</v>
      </c>
      <c r="E13" s="436">
        <v>30.690071294012903</v>
      </c>
      <c r="F13" s="439">
        <v>98.220812134512897</v>
      </c>
      <c r="G13" s="446">
        <f t="shared" si="0"/>
        <v>30.144037269640485</v>
      </c>
      <c r="H13" s="447">
        <f t="shared" si="1"/>
        <v>34.122071294012905</v>
      </c>
      <c r="I13" s="435"/>
      <c r="J13" s="435"/>
    </row>
    <row r="14" spans="1:19" s="24" customFormat="1" x14ac:dyDescent="0.2">
      <c r="A14" s="435"/>
      <c r="B14" s="442"/>
      <c r="C14" s="431" t="s">
        <v>90</v>
      </c>
      <c r="D14" s="432">
        <v>0</v>
      </c>
      <c r="E14" s="436">
        <v>0</v>
      </c>
      <c r="F14" s="439">
        <v>0</v>
      </c>
      <c r="G14" s="446">
        <f t="shared" si="0"/>
        <v>0</v>
      </c>
      <c r="H14" s="447">
        <f t="shared" si="1"/>
        <v>0</v>
      </c>
      <c r="I14" s="435"/>
      <c r="J14" s="435"/>
    </row>
    <row r="15" spans="1:19" s="24" customFormat="1" x14ac:dyDescent="0.2">
      <c r="A15" s="435"/>
      <c r="B15" s="442"/>
      <c r="C15" s="431" t="s">
        <v>91</v>
      </c>
      <c r="D15" s="432">
        <v>18.542999999999999</v>
      </c>
      <c r="E15" s="436">
        <v>331.84657124887696</v>
      </c>
      <c r="F15" s="439">
        <v>48.4999553148185</v>
      </c>
      <c r="G15" s="446">
        <f t="shared" si="0"/>
        <v>160.94543876946264</v>
      </c>
      <c r="H15" s="447">
        <f t="shared" si="1"/>
        <v>350.38957124887696</v>
      </c>
      <c r="I15" s="435"/>
      <c r="J15" s="435"/>
    </row>
    <row r="16" spans="1:19" s="24" customFormat="1" x14ac:dyDescent="0.2">
      <c r="A16" s="435"/>
      <c r="B16" s="442"/>
      <c r="C16" s="431" t="s">
        <v>94</v>
      </c>
      <c r="D16" s="432">
        <v>0.88900000000000001</v>
      </c>
      <c r="E16" s="436">
        <v>3147.1815832504603</v>
      </c>
      <c r="F16" s="439">
        <v>15.878671132364</v>
      </c>
      <c r="G16" s="446">
        <f t="shared" si="0"/>
        <v>499.73061354266713</v>
      </c>
      <c r="H16" s="447">
        <f t="shared" si="1"/>
        <v>3148.0705832504605</v>
      </c>
      <c r="I16" s="435"/>
      <c r="J16" s="435"/>
    </row>
    <row r="17" spans="1:10" s="24" customFormat="1" x14ac:dyDescent="0.2">
      <c r="A17" s="435"/>
      <c r="B17" s="442"/>
      <c r="C17" s="431" t="s">
        <v>95</v>
      </c>
      <c r="D17" s="432">
        <v>0.153</v>
      </c>
      <c r="E17" s="436">
        <v>287.315385568073</v>
      </c>
      <c r="F17" s="439">
        <v>47.384846010769699</v>
      </c>
      <c r="G17" s="446">
        <f t="shared" si="0"/>
        <v>136.14395301668063</v>
      </c>
      <c r="H17" s="447">
        <f t="shared" si="1"/>
        <v>287.46838556807302</v>
      </c>
      <c r="I17" s="435"/>
      <c r="J17" s="435"/>
    </row>
    <row r="18" spans="1:10" s="24" customFormat="1" x14ac:dyDescent="0.2">
      <c r="A18" s="435"/>
      <c r="B18" s="442"/>
      <c r="C18" s="431" t="s">
        <v>96</v>
      </c>
      <c r="D18" s="432">
        <v>0</v>
      </c>
      <c r="E18" s="436">
        <v>277.36239371465797</v>
      </c>
      <c r="F18" s="439">
        <v>41.055613516323298</v>
      </c>
      <c r="G18" s="446">
        <f t="shared" si="0"/>
        <v>113.87283240311295</v>
      </c>
      <c r="H18" s="447">
        <f t="shared" si="1"/>
        <v>277.36239371465797</v>
      </c>
      <c r="I18" s="435"/>
      <c r="J18" s="435"/>
    </row>
    <row r="19" spans="1:10" s="24" customFormat="1" x14ac:dyDescent="0.2">
      <c r="A19" s="435"/>
      <c r="B19" s="442"/>
      <c r="C19" s="431" t="s">
        <v>97</v>
      </c>
      <c r="D19" s="432">
        <v>7.0000000000000001E-3</v>
      </c>
      <c r="E19" s="436">
        <v>1487.71389465164</v>
      </c>
      <c r="F19" s="439">
        <v>22.100486039587398</v>
      </c>
      <c r="G19" s="446">
        <f t="shared" si="0"/>
        <v>328.79200159648769</v>
      </c>
      <c r="H19" s="447">
        <f t="shared" si="1"/>
        <v>1487.72089465164</v>
      </c>
      <c r="I19" s="435"/>
      <c r="J19" s="435"/>
    </row>
    <row r="20" spans="1:10" s="24" customFormat="1" x14ac:dyDescent="0.2">
      <c r="A20" s="435"/>
      <c r="B20" s="442"/>
      <c r="C20" s="431" t="s">
        <v>98</v>
      </c>
      <c r="D20" s="432">
        <v>0.433</v>
      </c>
      <c r="E20" s="436">
        <v>596.586642013198</v>
      </c>
      <c r="F20" s="439">
        <v>17.9470870590301</v>
      </c>
      <c r="G20" s="446">
        <f t="shared" si="0"/>
        <v>107.06992402465288</v>
      </c>
      <c r="H20" s="447">
        <f t="shared" si="1"/>
        <v>597.01964201319799</v>
      </c>
      <c r="I20" s="435"/>
      <c r="J20" s="435"/>
    </row>
    <row r="21" spans="1:10" s="24" customFormat="1" x14ac:dyDescent="0.2">
      <c r="A21" s="435"/>
      <c r="B21" s="442"/>
      <c r="C21" s="431" t="s">
        <v>99</v>
      </c>
      <c r="D21" s="432">
        <v>0.156</v>
      </c>
      <c r="E21" s="436">
        <v>574.77903826731199</v>
      </c>
      <c r="F21" s="439">
        <v>51.024400138199297</v>
      </c>
      <c r="G21" s="446">
        <f t="shared" si="0"/>
        <v>293.27755639600696</v>
      </c>
      <c r="H21" s="447">
        <f t="shared" si="1"/>
        <v>574.93503826731194</v>
      </c>
      <c r="I21" s="435"/>
      <c r="J21" s="435"/>
    </row>
    <row r="22" spans="1:10" s="24" customFormat="1" x14ac:dyDescent="0.2">
      <c r="A22" s="435"/>
      <c r="B22" s="442"/>
      <c r="C22" s="431" t="s">
        <v>100</v>
      </c>
      <c r="D22" s="432">
        <v>5.0000000000000001E-3</v>
      </c>
      <c r="E22" s="436">
        <v>89.926805537245698</v>
      </c>
      <c r="F22" s="439">
        <v>43.6064233917891</v>
      </c>
      <c r="G22" s="446">
        <f t="shared" si="0"/>
        <v>39.213863565282203</v>
      </c>
      <c r="H22" s="447">
        <f t="shared" si="1"/>
        <v>89.931805537245694</v>
      </c>
      <c r="I22" s="435"/>
      <c r="J22" s="435"/>
    </row>
    <row r="23" spans="1:10" s="24" customFormat="1" x14ac:dyDescent="0.2">
      <c r="A23" s="435"/>
      <c r="B23" s="442"/>
      <c r="C23" s="431" t="s">
        <v>101</v>
      </c>
      <c r="D23" s="432">
        <v>0</v>
      </c>
      <c r="E23" s="436">
        <v>8.3667007578719801</v>
      </c>
      <c r="F23" s="439">
        <v>93.349420160514001</v>
      </c>
      <c r="G23" s="446">
        <f t="shared" si="0"/>
        <v>7.8102666440388235</v>
      </c>
      <c r="H23" s="447">
        <f t="shared" si="1"/>
        <v>8.3667007578719801</v>
      </c>
      <c r="I23" s="435"/>
      <c r="J23" s="435"/>
    </row>
    <row r="24" spans="1:10" s="24" customFormat="1" x14ac:dyDescent="0.2">
      <c r="A24" s="435"/>
      <c r="B24" s="442"/>
      <c r="C24" s="431" t="s">
        <v>102</v>
      </c>
      <c r="D24" s="432">
        <v>3.0000000000000001E-3</v>
      </c>
      <c r="E24" s="436">
        <v>292.30916122248601</v>
      </c>
      <c r="F24" s="439">
        <v>30.5073308254366</v>
      </c>
      <c r="G24" s="446">
        <f t="shared" si="0"/>
        <v>89.17572284720265</v>
      </c>
      <c r="H24" s="447">
        <f t="shared" si="1"/>
        <v>292.312161222486</v>
      </c>
      <c r="I24" s="435"/>
      <c r="J24" s="435"/>
    </row>
    <row r="25" spans="1:10" s="24" customFormat="1" x14ac:dyDescent="0.2">
      <c r="A25" s="435"/>
      <c r="B25" s="442"/>
      <c r="C25" s="431" t="s">
        <v>103</v>
      </c>
      <c r="D25" s="432">
        <v>0</v>
      </c>
      <c r="E25" s="436">
        <v>3.9214154894732199E-2</v>
      </c>
      <c r="F25" s="439">
        <v>98.220355631051405</v>
      </c>
      <c r="G25" s="446">
        <f t="shared" si="0"/>
        <v>3.8516282395317319E-2</v>
      </c>
      <c r="H25" s="447">
        <f t="shared" si="1"/>
        <v>3.9214154894732199E-2</v>
      </c>
      <c r="I25" s="435"/>
      <c r="J25" s="435"/>
    </row>
    <row r="26" spans="1:10" s="24" customFormat="1" ht="13.5" thickBot="1" x14ac:dyDescent="0.25">
      <c r="A26" s="435"/>
      <c r="B26" s="297"/>
      <c r="C26" s="437" t="s">
        <v>104</v>
      </c>
      <c r="D26" s="440">
        <v>0.154</v>
      </c>
      <c r="E26" s="440">
        <v>249.67327077337401</v>
      </c>
      <c r="F26" s="438">
        <v>38.606923794588901</v>
      </c>
      <c r="G26" s="336">
        <f t="shared" si="0"/>
        <v>96.391169382934109</v>
      </c>
      <c r="H26" s="344">
        <f t="shared" si="1"/>
        <v>249.82727077337401</v>
      </c>
      <c r="I26" s="435"/>
      <c r="J26" s="435"/>
    </row>
    <row r="27" spans="1:10" s="24" customFormat="1" x14ac:dyDescent="0.2">
      <c r="A27" s="435"/>
      <c r="B27" s="435"/>
      <c r="C27" s="433"/>
      <c r="D27" s="433"/>
      <c r="E27" s="433"/>
      <c r="F27" s="433"/>
      <c r="G27" s="433"/>
      <c r="H27" s="435"/>
      <c r="I27" s="435"/>
      <c r="J27" s="435"/>
    </row>
    <row r="28" spans="1:10" s="24" customFormat="1" x14ac:dyDescent="0.2">
      <c r="A28" s="435"/>
      <c r="B28" s="435"/>
      <c r="C28" s="435"/>
      <c r="D28" s="435"/>
      <c r="E28" s="435"/>
      <c r="F28" s="435"/>
      <c r="G28" s="435"/>
      <c r="H28" s="435"/>
      <c r="I28" s="435"/>
      <c r="J28" s="435"/>
    </row>
    <row r="29" spans="1:10" x14ac:dyDescent="0.2">
      <c r="B29" s="795" t="s">
        <v>688</v>
      </c>
      <c r="C29" s="796"/>
      <c r="D29" s="796"/>
      <c r="E29" s="796"/>
      <c r="F29" s="796"/>
      <c r="G29" s="796"/>
      <c r="H29" s="796"/>
    </row>
    <row r="30" spans="1:10" x14ac:dyDescent="0.2">
      <c r="B30" s="286"/>
      <c r="C30" s="286" t="s">
        <v>607</v>
      </c>
      <c r="D30" s="445" t="s">
        <v>78</v>
      </c>
      <c r="E30" s="445" t="s">
        <v>310</v>
      </c>
      <c r="F30" s="445" t="s">
        <v>82</v>
      </c>
      <c r="G30" s="445" t="s">
        <v>311</v>
      </c>
      <c r="H30" s="445" t="s">
        <v>489</v>
      </c>
    </row>
    <row r="31" spans="1:10" x14ac:dyDescent="0.2">
      <c r="B31" s="441"/>
      <c r="C31" s="431" t="s">
        <v>106</v>
      </c>
      <c r="D31" s="460">
        <v>0.127</v>
      </c>
      <c r="E31" s="458">
        <v>17.2653539002652</v>
      </c>
      <c r="F31" s="439">
        <v>8.3886922574502591</v>
      </c>
      <c r="G31" s="456">
        <f>E31*F31/100</f>
        <v>1.4483374058529332</v>
      </c>
      <c r="H31" s="457">
        <f>SUM(D31,E31)</f>
        <v>17.392353900265199</v>
      </c>
    </row>
    <row r="32" spans="1:10" x14ac:dyDescent="0.2">
      <c r="B32" s="442"/>
      <c r="C32" s="431" t="s">
        <v>92</v>
      </c>
      <c r="D32" s="460">
        <v>0.105</v>
      </c>
      <c r="E32" s="458">
        <v>1.1482537882863</v>
      </c>
      <c r="F32" s="439">
        <v>27.752555564254799</v>
      </c>
      <c r="G32" s="456">
        <f>E32*F32/100</f>
        <v>0.31866977061281604</v>
      </c>
      <c r="H32" s="457">
        <f>SUM(D32,E32)</f>
        <v>1.2532537882863</v>
      </c>
    </row>
    <row r="33" spans="2:8" x14ac:dyDescent="0.2">
      <c r="B33" s="442"/>
      <c r="C33" s="431" t="s">
        <v>105</v>
      </c>
      <c r="D33" s="460">
        <v>2.1999999999999999E-2</v>
      </c>
      <c r="E33" s="458">
        <v>16.1154484412783</v>
      </c>
      <c r="F33" s="439">
        <v>8.7703176736148905</v>
      </c>
      <c r="G33" s="456">
        <f>E33*F33/100</f>
        <v>1.4133760228277261</v>
      </c>
      <c r="H33" s="457">
        <f>SUM(D33,E33)</f>
        <v>16.137448441278298</v>
      </c>
    </row>
    <row r="34" spans="2:8" x14ac:dyDescent="0.2">
      <c r="B34" s="442"/>
      <c r="C34" s="431" t="s">
        <v>84</v>
      </c>
      <c r="D34" s="460">
        <v>0</v>
      </c>
      <c r="E34" s="463">
        <v>1.35237419812339E-2</v>
      </c>
      <c r="F34" s="439">
        <v>76.134294393580006</v>
      </c>
      <c r="G34" s="456">
        <f t="shared" ref="G34:G52" si="2">E34*F34/100</f>
        <v>1.0296205533020788E-2</v>
      </c>
      <c r="H34" s="457">
        <f>SUM(D34,E34)</f>
        <v>1.35237419812339E-2</v>
      </c>
    </row>
    <row r="35" spans="2:8" x14ac:dyDescent="0.2">
      <c r="B35" s="442"/>
      <c r="C35" s="431" t="s">
        <v>85</v>
      </c>
      <c r="D35" s="460">
        <v>8.9999999999999993E-3</v>
      </c>
      <c r="E35" s="463">
        <v>2.6503934799549701E-2</v>
      </c>
      <c r="F35" s="439">
        <v>85.753461098513796</v>
      </c>
      <c r="G35" s="456">
        <f t="shared" si="2"/>
        <v>2.2728041417907314E-2</v>
      </c>
      <c r="H35" s="457">
        <f t="shared" ref="H35:H52" si="3">SUM(D35,E35)</f>
        <v>3.5503934799549698E-2</v>
      </c>
    </row>
    <row r="36" spans="2:8" x14ac:dyDescent="0.2">
      <c r="B36" s="442"/>
      <c r="C36" s="431" t="s">
        <v>86</v>
      </c>
      <c r="D36" s="460">
        <v>0.01</v>
      </c>
      <c r="E36" s="463">
        <v>0.14827781747352101</v>
      </c>
      <c r="F36" s="439">
        <v>56.424408801185002</v>
      </c>
      <c r="G36" s="456">
        <f t="shared" si="2"/>
        <v>8.3664881892734411E-2</v>
      </c>
      <c r="H36" s="457">
        <f t="shared" si="3"/>
        <v>0.15827781747352102</v>
      </c>
    </row>
    <row r="37" spans="2:8" x14ac:dyDescent="0.2">
      <c r="B37" s="442"/>
      <c r="C37" s="431" t="s">
        <v>87</v>
      </c>
      <c r="D37" s="460">
        <v>2.1999999999999999E-2</v>
      </c>
      <c r="E37" s="463">
        <v>4.4185989136428603E-3</v>
      </c>
      <c r="F37" s="439">
        <v>98.220355148768803</v>
      </c>
      <c r="G37" s="456">
        <f t="shared" si="2"/>
        <v>4.3399635455796575E-3</v>
      </c>
      <c r="H37" s="457">
        <f t="shared" si="3"/>
        <v>2.6418598913642857E-2</v>
      </c>
    </row>
    <row r="38" spans="2:8" x14ac:dyDescent="0.2">
      <c r="B38" s="442"/>
      <c r="C38" s="431" t="s">
        <v>88</v>
      </c>
      <c r="D38" s="460">
        <v>1.2E-2</v>
      </c>
      <c r="E38" s="463">
        <v>0.49507644598531497</v>
      </c>
      <c r="F38" s="439">
        <v>38.006008342033297</v>
      </c>
      <c r="G38" s="456">
        <f t="shared" si="2"/>
        <v>0.18815879536062077</v>
      </c>
      <c r="H38" s="457">
        <f t="shared" si="3"/>
        <v>0.50707644598531498</v>
      </c>
    </row>
    <row r="39" spans="2:8" x14ac:dyDescent="0.2">
      <c r="B39" s="442"/>
      <c r="C39" s="431" t="s">
        <v>89</v>
      </c>
      <c r="D39" s="460">
        <v>8.9999999999999993E-3</v>
      </c>
      <c r="E39" s="463">
        <v>4.1312445951918103E-2</v>
      </c>
      <c r="F39" s="439">
        <v>98.220812134512897</v>
      </c>
      <c r="G39" s="456">
        <f t="shared" si="2"/>
        <v>4.0577419926605664E-2</v>
      </c>
      <c r="H39" s="457">
        <f t="shared" si="3"/>
        <v>5.0312445951918104E-2</v>
      </c>
    </row>
    <row r="40" spans="2:8" x14ac:dyDescent="0.2">
      <c r="B40" s="442"/>
      <c r="C40" s="431" t="s">
        <v>90</v>
      </c>
      <c r="D40" s="460">
        <v>0</v>
      </c>
      <c r="E40" s="463">
        <v>0</v>
      </c>
      <c r="F40" s="439">
        <v>0</v>
      </c>
      <c r="G40" s="456">
        <f t="shared" si="2"/>
        <v>0</v>
      </c>
      <c r="H40" s="457">
        <f t="shared" si="3"/>
        <v>0</v>
      </c>
    </row>
    <row r="41" spans="2:8" x14ac:dyDescent="0.2">
      <c r="B41" s="442"/>
      <c r="C41" s="431" t="s">
        <v>91</v>
      </c>
      <c r="D41" s="460">
        <v>4.2999999999999997E-2</v>
      </c>
      <c r="E41" s="463">
        <v>0.48067739163541801</v>
      </c>
      <c r="F41" s="439">
        <v>41.579466248792897</v>
      </c>
      <c r="G41" s="456">
        <f t="shared" si="2"/>
        <v>0.19986309382062667</v>
      </c>
      <c r="H41" s="457">
        <f t="shared" si="3"/>
        <v>0.52367739163541804</v>
      </c>
    </row>
    <row r="42" spans="2:8" x14ac:dyDescent="0.2">
      <c r="B42" s="442"/>
      <c r="C42" s="431" t="s">
        <v>94</v>
      </c>
      <c r="D42" s="460">
        <v>7.0000000000000001E-3</v>
      </c>
      <c r="E42" s="463">
        <v>5.1947086958128201</v>
      </c>
      <c r="F42" s="439">
        <v>14.805107257764901</v>
      </c>
      <c r="G42" s="456">
        <f t="shared" si="2"/>
        <v>0.7690821941435283</v>
      </c>
      <c r="H42" s="457">
        <f t="shared" si="3"/>
        <v>5.2017086958128198</v>
      </c>
    </row>
    <row r="43" spans="2:8" x14ac:dyDescent="0.2">
      <c r="B43" s="442"/>
      <c r="C43" s="431" t="s">
        <v>95</v>
      </c>
      <c r="D43" s="460">
        <v>2E-3</v>
      </c>
      <c r="E43" s="463">
        <v>0.48734167653904004</v>
      </c>
      <c r="F43" s="439">
        <v>47.1202270345145</v>
      </c>
      <c r="G43" s="456">
        <f t="shared" si="2"/>
        <v>0.22963650441900493</v>
      </c>
      <c r="H43" s="457">
        <f t="shared" si="3"/>
        <v>0.48934167653904004</v>
      </c>
    </row>
    <row r="44" spans="2:8" x14ac:dyDescent="0.2">
      <c r="B44" s="442"/>
      <c r="C44" s="431" t="s">
        <v>96</v>
      </c>
      <c r="D44" s="460">
        <v>0</v>
      </c>
      <c r="E44" s="463">
        <v>0.94169089977479992</v>
      </c>
      <c r="F44" s="439">
        <v>37.816092413963801</v>
      </c>
      <c r="G44" s="456">
        <f t="shared" si="2"/>
        <v>0.35611070091272556</v>
      </c>
      <c r="H44" s="457">
        <f t="shared" si="3"/>
        <v>0.94169089977479992</v>
      </c>
    </row>
    <row r="45" spans="2:8" x14ac:dyDescent="0.2">
      <c r="B45" s="442"/>
      <c r="C45" s="431" t="s">
        <v>97</v>
      </c>
      <c r="D45" s="460">
        <v>0</v>
      </c>
      <c r="E45" s="463">
        <v>3.1701009681951899</v>
      </c>
      <c r="F45" s="439">
        <v>19.129097904075898</v>
      </c>
      <c r="G45" s="456">
        <f t="shared" si="2"/>
        <v>0.60641171786411585</v>
      </c>
      <c r="H45" s="457">
        <f t="shared" si="3"/>
        <v>3.1701009681951899</v>
      </c>
    </row>
    <row r="46" spans="2:8" x14ac:dyDescent="0.2">
      <c r="B46" s="442"/>
      <c r="C46" s="431" t="s">
        <v>98</v>
      </c>
      <c r="D46" s="460">
        <v>4.0000000000000001E-3</v>
      </c>
      <c r="E46" s="463">
        <v>2.9949894347309201</v>
      </c>
      <c r="F46" s="439">
        <v>18.474778256440501</v>
      </c>
      <c r="G46" s="456">
        <f t="shared" si="2"/>
        <v>0.55331765687035839</v>
      </c>
      <c r="H46" s="457">
        <f t="shared" si="3"/>
        <v>2.9989894347309201</v>
      </c>
    </row>
    <row r="47" spans="2:8" x14ac:dyDescent="0.2">
      <c r="B47" s="442"/>
      <c r="C47" s="431" t="s">
        <v>99</v>
      </c>
      <c r="D47" s="460">
        <v>1E-3</v>
      </c>
      <c r="E47" s="463">
        <v>1.40385834700325</v>
      </c>
      <c r="F47" s="439">
        <v>50.933830716877303</v>
      </c>
      <c r="G47" s="456">
        <f t="shared" si="2"/>
        <v>0.71503883396738732</v>
      </c>
      <c r="H47" s="457">
        <f t="shared" si="3"/>
        <v>1.4048583470032499</v>
      </c>
    </row>
    <row r="48" spans="2:8" x14ac:dyDescent="0.2">
      <c r="B48" s="442"/>
      <c r="C48" s="431" t="s">
        <v>100</v>
      </c>
      <c r="D48" s="460">
        <v>0</v>
      </c>
      <c r="E48" s="463">
        <v>0.50367570998351097</v>
      </c>
      <c r="F48" s="439">
        <v>38.315535932584901</v>
      </c>
      <c r="G48" s="456">
        <f t="shared" si="2"/>
        <v>0.19298604764243424</v>
      </c>
      <c r="H48" s="457">
        <f t="shared" si="3"/>
        <v>0.50367570998351097</v>
      </c>
    </row>
    <row r="49" spans="2:8" x14ac:dyDescent="0.2">
      <c r="B49" s="442"/>
      <c r="C49" s="431" t="s">
        <v>101</v>
      </c>
      <c r="D49" s="460">
        <v>0</v>
      </c>
      <c r="E49" s="463">
        <v>2.2176780833336698E-2</v>
      </c>
      <c r="F49" s="439">
        <v>92.882115405048907</v>
      </c>
      <c r="G49" s="456">
        <f t="shared" si="2"/>
        <v>2.0598263166744558E-2</v>
      </c>
      <c r="H49" s="457">
        <f t="shared" si="3"/>
        <v>2.2176780833336698E-2</v>
      </c>
    </row>
    <row r="50" spans="2:8" x14ac:dyDescent="0.2">
      <c r="B50" s="442"/>
      <c r="C50" s="431" t="s">
        <v>102</v>
      </c>
      <c r="D50" s="460">
        <v>0</v>
      </c>
      <c r="E50" s="463">
        <v>0.75935909214067898</v>
      </c>
      <c r="F50" s="439">
        <v>26.567733357104402</v>
      </c>
      <c r="G50" s="456">
        <f t="shared" si="2"/>
        <v>0.20174449882286433</v>
      </c>
      <c r="H50" s="457">
        <f t="shared" si="3"/>
        <v>0.75935909214067898</v>
      </c>
    </row>
    <row r="51" spans="2:8" x14ac:dyDescent="0.2">
      <c r="B51" s="442"/>
      <c r="C51" s="431" t="s">
        <v>103</v>
      </c>
      <c r="D51" s="460">
        <v>0</v>
      </c>
      <c r="E51" s="463">
        <v>4.6573646163635797E-3</v>
      </c>
      <c r="F51" s="439">
        <v>98.220355631051405</v>
      </c>
      <c r="G51" s="456">
        <f t="shared" si="2"/>
        <v>4.5744800892270612E-3</v>
      </c>
      <c r="H51" s="457">
        <f t="shared" si="3"/>
        <v>4.6573646163635797E-3</v>
      </c>
    </row>
    <row r="52" spans="2:8" ht="13.5" thickBot="1" x14ac:dyDescent="0.25">
      <c r="B52" s="297"/>
      <c r="C52" s="437" t="s">
        <v>104</v>
      </c>
      <c r="D52" s="453">
        <v>8.0000000000000002E-3</v>
      </c>
      <c r="E52" s="453">
        <v>0.85735325589526801</v>
      </c>
      <c r="F52" s="438">
        <v>32.174318610221199</v>
      </c>
      <c r="G52" s="454">
        <f t="shared" si="2"/>
        <v>0.27584756816684858</v>
      </c>
      <c r="H52" s="455">
        <f t="shared" si="3"/>
        <v>0.86535325589526801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181</v>
      </c>
      <c r="C3" t="s">
        <v>357</v>
      </c>
    </row>
    <row r="5" spans="2:12" s="312" customFormat="1" ht="20.100000000000001" customHeight="1" x14ac:dyDescent="0.2">
      <c r="B5" s="882" t="str">
        <f>Index!$B$4</f>
        <v>Kent South London and East Sussex</v>
      </c>
      <c r="C5" s="883"/>
      <c r="D5" s="886" t="s">
        <v>215</v>
      </c>
      <c r="E5" s="886"/>
      <c r="F5" s="886"/>
      <c r="G5" s="886"/>
      <c r="H5" s="886"/>
      <c r="I5" s="886"/>
      <c r="J5" s="886"/>
      <c r="K5" s="886"/>
      <c r="L5" s="887"/>
    </row>
    <row r="6" spans="2:12" s="312" customFormat="1" ht="20.100000000000001" customHeight="1" x14ac:dyDescent="0.2">
      <c r="B6" s="884"/>
      <c r="C6" s="885"/>
      <c r="D6" s="313" t="s">
        <v>216</v>
      </c>
      <c r="E6" s="314" t="s">
        <v>217</v>
      </c>
      <c r="F6" s="314" t="s">
        <v>218</v>
      </c>
      <c r="G6" s="314" t="s">
        <v>219</v>
      </c>
      <c r="H6" s="314" t="s">
        <v>220</v>
      </c>
      <c r="I6" s="314" t="s">
        <v>221</v>
      </c>
      <c r="J6" s="314" t="s">
        <v>222</v>
      </c>
      <c r="K6" s="314" t="s">
        <v>223</v>
      </c>
      <c r="L6" s="315" t="s">
        <v>80</v>
      </c>
    </row>
    <row r="7" spans="2:12" s="312" customFormat="1" ht="20.100000000000001" customHeight="1" x14ac:dyDescent="0.2">
      <c r="B7" s="880" t="s">
        <v>333</v>
      </c>
      <c r="C7" s="315" t="s">
        <v>225</v>
      </c>
      <c r="D7" s="316">
        <v>1.9140791152700978</v>
      </c>
      <c r="E7" s="316">
        <v>7.0643642072213506</v>
      </c>
      <c r="F7" s="316">
        <v>12.241054613935971</v>
      </c>
      <c r="G7" s="316">
        <v>12.380952380952381</v>
      </c>
      <c r="H7" s="316">
        <v>7.8894327670601783</v>
      </c>
      <c r="I7" s="316">
        <v>8.3018867924528301</v>
      </c>
      <c r="J7" s="316">
        <v>13.96508728179551</v>
      </c>
      <c r="K7" s="316">
        <v>22.535211267605636</v>
      </c>
      <c r="L7" s="317">
        <v>7.0087139423076925</v>
      </c>
    </row>
    <row r="8" spans="2:12" s="312" customFormat="1" ht="20.100000000000001" customHeight="1" x14ac:dyDescent="0.2">
      <c r="B8" s="888"/>
      <c r="C8" s="315" t="s">
        <v>226</v>
      </c>
      <c r="D8" s="316">
        <v>13.142452448401457</v>
      </c>
      <c r="E8" s="316">
        <v>11.674283340257583</v>
      </c>
      <c r="F8" s="316">
        <v>10.964952626253334</v>
      </c>
      <c r="G8" s="316">
        <v>10.00392750939797</v>
      </c>
      <c r="H8" s="316">
        <v>6.5228672638252743</v>
      </c>
      <c r="I8" s="316">
        <v>3.705609881626351</v>
      </c>
      <c r="J8" s="316">
        <v>2.1177835799245721</v>
      </c>
      <c r="K8" s="316">
        <v>2.2975560310845817</v>
      </c>
      <c r="L8" s="317">
        <v>7.8258490542573957</v>
      </c>
    </row>
    <row r="9" spans="2:12" s="312" customFormat="1" ht="20.100000000000001" customHeight="1" x14ac:dyDescent="0.2">
      <c r="B9" s="880" t="s">
        <v>224</v>
      </c>
      <c r="C9" s="315" t="s">
        <v>225</v>
      </c>
      <c r="D9" s="316">
        <v>4.0286787299419595</v>
      </c>
      <c r="E9" s="316">
        <v>4.3438077634011094</v>
      </c>
      <c r="F9" s="316">
        <v>6.7256637168141591</v>
      </c>
      <c r="G9" s="316">
        <v>11.553784860557768</v>
      </c>
      <c r="H9" s="316">
        <v>22.235576923076923</v>
      </c>
      <c r="I9" s="316">
        <v>29.369863013698634</v>
      </c>
      <c r="J9" s="316">
        <v>30.240549828178693</v>
      </c>
      <c r="K9" s="316">
        <v>17.522658610271904</v>
      </c>
      <c r="L9" s="317">
        <v>15.411749615187276</v>
      </c>
    </row>
    <row r="10" spans="2:12" s="312" customFormat="1" ht="20.100000000000001" customHeight="1" x14ac:dyDescent="0.2">
      <c r="B10" s="888"/>
      <c r="C10" s="315" t="s">
        <v>226</v>
      </c>
      <c r="D10" s="316">
        <v>15.499117624491676</v>
      </c>
      <c r="E10" s="316">
        <v>11.970240467649793</v>
      </c>
      <c r="F10" s="316">
        <v>10.522347872913301</v>
      </c>
      <c r="G10" s="316">
        <v>8.5528484521561943</v>
      </c>
      <c r="H10" s="316">
        <v>7.2961586121437421</v>
      </c>
      <c r="I10" s="316">
        <v>3.9185385506926429</v>
      </c>
      <c r="J10" s="316">
        <v>2.5412960609911055</v>
      </c>
      <c r="K10" s="316">
        <v>2.3217062874916685</v>
      </c>
      <c r="L10" s="317">
        <v>7.7757763217384435</v>
      </c>
    </row>
    <row r="11" spans="2:12" s="312" customFormat="1" ht="20.100000000000001" customHeight="1" x14ac:dyDescent="0.2">
      <c r="B11" s="880" t="s">
        <v>227</v>
      </c>
      <c r="C11" s="315" t="s">
        <v>225</v>
      </c>
      <c r="D11" s="316">
        <v>2.6881720430107525</v>
      </c>
      <c r="E11" s="316">
        <v>3.1315240083507305</v>
      </c>
      <c r="F11" s="316">
        <v>2.9523809523809526</v>
      </c>
      <c r="G11" s="316">
        <v>5.017605633802817</v>
      </c>
      <c r="H11" s="316">
        <v>10.294117647058822</v>
      </c>
      <c r="I11" s="316">
        <v>14.133522727272727</v>
      </c>
      <c r="J11" s="316">
        <v>16.051364365971107</v>
      </c>
      <c r="K11" s="316">
        <v>39.393939393939391</v>
      </c>
      <c r="L11" s="317">
        <v>8.0403479277830563</v>
      </c>
    </row>
    <row r="12" spans="2:12" s="312" customFormat="1" ht="20.100000000000001" customHeight="1" x14ac:dyDescent="0.2">
      <c r="B12" s="888"/>
      <c r="C12" s="315" t="s">
        <v>226</v>
      </c>
      <c r="D12" s="316">
        <v>18.801423171002892</v>
      </c>
      <c r="E12" s="316">
        <v>15.907758452218095</v>
      </c>
      <c r="F12" s="316">
        <v>20.503492433061698</v>
      </c>
      <c r="G12" s="316">
        <v>20.241334058829178</v>
      </c>
      <c r="H12" s="316">
        <v>17.942136783475636</v>
      </c>
      <c r="I12" s="316">
        <v>9.700518857905756</v>
      </c>
      <c r="J12" s="316">
        <v>4.4439354025884779</v>
      </c>
      <c r="K12" s="316">
        <v>3.80071506295663</v>
      </c>
      <c r="L12" s="317">
        <v>14.454874816246688</v>
      </c>
    </row>
    <row r="13" spans="2:12" s="312" customFormat="1" ht="20.100000000000001" customHeight="1" x14ac:dyDescent="0.2">
      <c r="B13" s="880" t="s">
        <v>228</v>
      </c>
      <c r="C13" s="315" t="s">
        <v>225</v>
      </c>
      <c r="D13" s="316">
        <v>3.8444542642509938</v>
      </c>
      <c r="E13" s="316">
        <v>3.829029385574354</v>
      </c>
      <c r="F13" s="316">
        <v>5.0566037735849054</v>
      </c>
      <c r="G13" s="316">
        <v>6.9015846538782313</v>
      </c>
      <c r="H13" s="316">
        <v>11.769701086956522</v>
      </c>
      <c r="I13" s="316">
        <v>18.498259572352062</v>
      </c>
      <c r="J13" s="316">
        <v>23.045822102425877</v>
      </c>
      <c r="K13" s="316">
        <v>28.862973760932949</v>
      </c>
      <c r="L13" s="317">
        <v>10.080579741495862</v>
      </c>
    </row>
    <row r="14" spans="2:12" s="312" customFormat="1" ht="20.100000000000001" customHeight="1" x14ac:dyDescent="0.2">
      <c r="B14" s="888"/>
      <c r="C14" s="315" t="s">
        <v>226</v>
      </c>
      <c r="D14" s="316">
        <v>10.331029465260094</v>
      </c>
      <c r="E14" s="316">
        <v>14.031907179115302</v>
      </c>
      <c r="F14" s="316">
        <v>13.441848254134944</v>
      </c>
      <c r="G14" s="316">
        <v>11.298609711867821</v>
      </c>
      <c r="H14" s="316">
        <v>11.280115780811032</v>
      </c>
      <c r="I14" s="316">
        <v>18.546857628670459</v>
      </c>
      <c r="J14" s="316">
        <v>30.597852219907036</v>
      </c>
      <c r="K14" s="316">
        <v>53.813213703099514</v>
      </c>
      <c r="L14" s="317">
        <v>16.039764139898249</v>
      </c>
    </row>
    <row r="15" spans="2:12" s="312" customFormat="1" ht="20.100000000000001" customHeight="1" x14ac:dyDescent="0.2">
      <c r="B15" s="880" t="s">
        <v>229</v>
      </c>
      <c r="C15" s="315" t="s">
        <v>225</v>
      </c>
      <c r="D15" s="316">
        <v>10.323159784560143</v>
      </c>
      <c r="E15" s="316">
        <v>6.8421052631578956</v>
      </c>
      <c r="F15" s="316">
        <v>5.7724957555178262</v>
      </c>
      <c r="G15" s="316">
        <v>6.3238512035010936</v>
      </c>
      <c r="H15" s="316">
        <v>7.0432236955398659</v>
      </c>
      <c r="I15" s="316">
        <v>10.964550700741963</v>
      </c>
      <c r="J15" s="316">
        <v>15.37777777777778</v>
      </c>
      <c r="K15" s="316">
        <v>23.639774859287055</v>
      </c>
      <c r="L15" s="317">
        <v>9.0650679621685875</v>
      </c>
    </row>
    <row r="16" spans="2:12" s="312" customFormat="1" ht="20.100000000000001" customHeight="1" x14ac:dyDescent="0.2">
      <c r="B16" s="888"/>
      <c r="C16" s="315" t="s">
        <v>226</v>
      </c>
      <c r="D16" s="316">
        <v>35.804093567251464</v>
      </c>
      <c r="E16" s="316">
        <v>27.484299963058739</v>
      </c>
      <c r="F16" s="316">
        <v>26.839439976169199</v>
      </c>
      <c r="G16" s="316">
        <v>26.466219026680136</v>
      </c>
      <c r="H16" s="316">
        <v>31.32575167471569</v>
      </c>
      <c r="I16" s="316">
        <v>35.483659272870455</v>
      </c>
      <c r="J16" s="316">
        <v>34.101885028820689</v>
      </c>
      <c r="K16" s="316">
        <v>5.5367579206398032</v>
      </c>
      <c r="L16" s="317">
        <v>30.412626676043676</v>
      </c>
    </row>
    <row r="17" spans="2:12" s="312" customFormat="1" ht="20.100000000000001" customHeight="1" x14ac:dyDescent="0.2">
      <c r="B17" s="880" t="s">
        <v>230</v>
      </c>
      <c r="C17" s="315" t="s">
        <v>225</v>
      </c>
      <c r="D17" s="316">
        <v>16.023875114784207</v>
      </c>
      <c r="E17" s="316">
        <v>8.6206896551724146</v>
      </c>
      <c r="F17" s="316">
        <v>4.3902439024390238</v>
      </c>
      <c r="G17" s="316">
        <v>3.7841468875951634</v>
      </c>
      <c r="H17" s="316">
        <v>5.9908998988877649</v>
      </c>
      <c r="I17" s="316">
        <v>8.5233562098738105</v>
      </c>
      <c r="J17" s="316">
        <v>10.542040119504909</v>
      </c>
      <c r="K17" s="316">
        <v>16.046867040244521</v>
      </c>
      <c r="L17" s="317">
        <v>8.1424332344213646</v>
      </c>
    </row>
    <row r="18" spans="2:12" s="312" customFormat="1" ht="20.100000000000001" customHeight="1" x14ac:dyDescent="0.2">
      <c r="B18" s="881"/>
      <c r="C18" s="318" t="s">
        <v>226</v>
      </c>
      <c r="D18" s="319">
        <v>25.985445724681629</v>
      </c>
      <c r="E18" s="319">
        <v>24.127349443805141</v>
      </c>
      <c r="F18" s="319">
        <v>19.88785046728972</v>
      </c>
      <c r="G18" s="319">
        <v>13.457689536466255</v>
      </c>
      <c r="H18" s="319">
        <v>13.030339297468732</v>
      </c>
      <c r="I18" s="319">
        <v>12.228486517197675</v>
      </c>
      <c r="J18" s="319">
        <v>13.052798729654624</v>
      </c>
      <c r="K18" s="319">
        <v>4.0185702875399363</v>
      </c>
      <c r="L18" s="320">
        <v>12.877689820492808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ColWidth="9" defaultRowHeight="15" customHeight="1" x14ac:dyDescent="0.2"/>
  <cols>
    <col min="1" max="1" width="9" style="151"/>
    <col min="2" max="2" width="20.625" style="151" customWidth="1"/>
    <col min="3" max="4" width="12.625" style="151" customWidth="1"/>
    <col min="5" max="5" width="6.625" style="151" customWidth="1"/>
    <col min="6" max="7" width="12.625" style="151" customWidth="1"/>
    <col min="8" max="8" width="6.625" style="151" customWidth="1"/>
    <col min="9" max="10" width="12.625" style="151" customWidth="1"/>
    <col min="11" max="11" width="6.625" style="151" customWidth="1"/>
    <col min="12" max="13" width="12.625" style="151" customWidth="1"/>
    <col min="14" max="14" width="6.625" style="151" customWidth="1"/>
    <col min="15" max="16" width="12.625" style="151" customWidth="1"/>
    <col min="17" max="17" width="6.625" style="151" customWidth="1"/>
    <col min="18" max="19" width="12.625" style="151" customWidth="1"/>
    <col min="20" max="20" width="6.625" style="151" customWidth="1"/>
    <col min="21" max="16384" width="9" style="151"/>
  </cols>
  <sheetData>
    <row r="3" spans="2:20" ht="15" customHeight="1" x14ac:dyDescent="0.2">
      <c r="B3" s="151" t="s">
        <v>184</v>
      </c>
      <c r="C3" s="151" t="s">
        <v>492</v>
      </c>
    </row>
    <row r="5" spans="2:20" ht="15" customHeight="1" x14ac:dyDescent="0.2">
      <c r="B5" s="893" t="s">
        <v>215</v>
      </c>
      <c r="C5" s="891" t="s">
        <v>333</v>
      </c>
      <c r="D5" s="891"/>
      <c r="E5" s="891"/>
      <c r="F5" s="891" t="s">
        <v>224</v>
      </c>
      <c r="G5" s="891"/>
      <c r="H5" s="891"/>
      <c r="I5" s="891" t="s">
        <v>227</v>
      </c>
      <c r="J5" s="891"/>
      <c r="K5" s="891"/>
      <c r="L5" s="891" t="s">
        <v>228</v>
      </c>
      <c r="M5" s="891"/>
      <c r="N5" s="891"/>
      <c r="O5" s="891" t="s">
        <v>229</v>
      </c>
      <c r="P5" s="891"/>
      <c r="Q5" s="891"/>
      <c r="R5" s="891" t="s">
        <v>230</v>
      </c>
      <c r="S5" s="891"/>
      <c r="T5" s="892"/>
    </row>
    <row r="6" spans="2:20" ht="15" customHeight="1" x14ac:dyDescent="0.2">
      <c r="B6" s="894"/>
      <c r="C6" s="38" t="s">
        <v>78</v>
      </c>
      <c r="D6" s="889" t="s">
        <v>79</v>
      </c>
      <c r="E6" s="889"/>
      <c r="F6" s="38" t="s">
        <v>78</v>
      </c>
      <c r="G6" s="889" t="s">
        <v>79</v>
      </c>
      <c r="H6" s="889"/>
      <c r="I6" s="38" t="s">
        <v>78</v>
      </c>
      <c r="J6" s="889" t="s">
        <v>79</v>
      </c>
      <c r="K6" s="889"/>
      <c r="L6" s="38" t="s">
        <v>78</v>
      </c>
      <c r="M6" s="889" t="s">
        <v>79</v>
      </c>
      <c r="N6" s="889"/>
      <c r="O6" s="38" t="s">
        <v>78</v>
      </c>
      <c r="P6" s="889" t="s">
        <v>79</v>
      </c>
      <c r="Q6" s="889"/>
      <c r="R6" s="38" t="s">
        <v>78</v>
      </c>
      <c r="S6" s="889" t="s">
        <v>79</v>
      </c>
      <c r="T6" s="890"/>
    </row>
    <row r="7" spans="2:20" ht="30" customHeight="1" x14ac:dyDescent="0.2">
      <c r="B7" s="894"/>
      <c r="C7" s="878" t="s">
        <v>327</v>
      </c>
      <c r="D7" s="878"/>
      <c r="E7" s="152" t="s">
        <v>82</v>
      </c>
      <c r="F7" s="878" t="s">
        <v>327</v>
      </c>
      <c r="G7" s="878"/>
      <c r="H7" s="152" t="s">
        <v>82</v>
      </c>
      <c r="I7" s="878" t="s">
        <v>327</v>
      </c>
      <c r="J7" s="878"/>
      <c r="K7" s="152" t="s">
        <v>82</v>
      </c>
      <c r="L7" s="878" t="s">
        <v>327</v>
      </c>
      <c r="M7" s="878"/>
      <c r="N7" s="152" t="s">
        <v>82</v>
      </c>
      <c r="O7" s="878" t="s">
        <v>327</v>
      </c>
      <c r="P7" s="878"/>
      <c r="Q7" s="152" t="s">
        <v>82</v>
      </c>
      <c r="R7" s="878" t="s">
        <v>327</v>
      </c>
      <c r="S7" s="878"/>
      <c r="T7" s="153" t="s">
        <v>82</v>
      </c>
    </row>
    <row r="8" spans="2:20" ht="15" customHeight="1" x14ac:dyDescent="0.2">
      <c r="B8" s="154" t="str">
        <f>Index!$B$4</f>
        <v>Kent South London and East Sussex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</row>
    <row r="9" spans="2:20" ht="15" customHeight="1" x14ac:dyDescent="0.2">
      <c r="B9" s="196" t="s">
        <v>216</v>
      </c>
      <c r="C9" s="197">
        <f>'Section 9 chart data'!$C$114</f>
        <v>4.702</v>
      </c>
      <c r="D9" s="197">
        <f>'Section 9 chart data'!$C$128</f>
        <v>19.768000000000001</v>
      </c>
      <c r="E9" s="156">
        <f>'Section 9 chart data'!$D$128</f>
        <v>14.91</v>
      </c>
      <c r="F9" s="197">
        <f>'Section 9 chart data'!$D$114</f>
        <v>2.9289999999999998</v>
      </c>
      <c r="G9" s="197">
        <f>'Section 9 chart data'!$E$128</f>
        <v>13.032999999999999</v>
      </c>
      <c r="H9" s="156">
        <f>'Section 9 chart data'!$F$128</f>
        <v>19.3</v>
      </c>
      <c r="I9" s="197">
        <f>'Section 9 chart data'!$E$114</f>
        <v>2.2320000000000002</v>
      </c>
      <c r="J9" s="197">
        <f>'Section 9 chart data'!$G$128</f>
        <v>8.9939999999999998</v>
      </c>
      <c r="K9" s="156">
        <f>'Section 9 chart data'!$H$128</f>
        <v>19.16</v>
      </c>
      <c r="L9" s="197">
        <f>'Section 9 chart data'!$F$114</f>
        <v>2.2629999999999999</v>
      </c>
      <c r="M9" s="197">
        <f>'Section 9 chart data'!$I$128</f>
        <v>5.4980000000000002</v>
      </c>
      <c r="N9" s="156">
        <f>'Section 9 chart data'!$J$128</f>
        <v>18.010000000000002</v>
      </c>
      <c r="O9" s="197">
        <f>'Section 9 chart data'!$G$114</f>
        <v>2.2280000000000002</v>
      </c>
      <c r="P9" s="197">
        <f>'Section 9 chart data'!$K$128</f>
        <v>6.84</v>
      </c>
      <c r="Q9" s="156">
        <f>'Section 9 chart data'!$L$128</f>
        <v>20.98</v>
      </c>
      <c r="R9" s="197">
        <f>'Section 9 chart data'!$H$114</f>
        <v>2.1779999999999999</v>
      </c>
      <c r="S9" s="197">
        <f>'Section 9 chart data'!$M$128</f>
        <v>9.8940000000000001</v>
      </c>
      <c r="T9" s="162">
        <f>'Section 9 chart data'!$N$128</f>
        <v>23.71</v>
      </c>
    </row>
    <row r="10" spans="2:20" ht="15" customHeight="1" x14ac:dyDescent="0.2">
      <c r="B10" s="161" t="s">
        <v>217</v>
      </c>
      <c r="C10" s="197">
        <f>'Section 9 chart data'!$C$115</f>
        <v>0.63700000000000001</v>
      </c>
      <c r="D10" s="197">
        <f>'Section 9 chart data'!$C$129</f>
        <v>9.6280000000000001</v>
      </c>
      <c r="E10" s="156">
        <f>'Section 9 chart data'!$D$129</f>
        <v>15.71</v>
      </c>
      <c r="F10" s="197">
        <f>'Section 9 chart data'!$D$115</f>
        <v>1.0820000000000001</v>
      </c>
      <c r="G10" s="197">
        <f>'Section 9 chart data'!$E$129</f>
        <v>7.5270000000000001</v>
      </c>
      <c r="H10" s="156">
        <f>'Section 9 chart data'!$F$129</f>
        <v>22</v>
      </c>
      <c r="I10" s="197">
        <f>'Section 9 chart data'!$E$115</f>
        <v>0.95799999999999996</v>
      </c>
      <c r="J10" s="197">
        <f>'Section 9 chart data'!$G$129</f>
        <v>5.117</v>
      </c>
      <c r="K10" s="156">
        <f>'Section 9 chart data'!$H$129</f>
        <v>22.3</v>
      </c>
      <c r="L10" s="197">
        <f>'Section 9 chart data'!$F$115</f>
        <v>1.123</v>
      </c>
      <c r="M10" s="197">
        <f>'Section 9 chart data'!$I$129</f>
        <v>2.758</v>
      </c>
      <c r="N10" s="156">
        <f>'Section 9 chart data'!$J$129</f>
        <v>18.7</v>
      </c>
      <c r="O10" s="197">
        <f>'Section 9 chart data'!$G$115</f>
        <v>0.95</v>
      </c>
      <c r="P10" s="197">
        <f>'Section 9 chart data'!$K$129</f>
        <v>2.7069999999999999</v>
      </c>
      <c r="Q10" s="156">
        <f>'Section 9 chart data'!$L$129</f>
        <v>17.239999999999998</v>
      </c>
      <c r="R10" s="197">
        <f>'Section 9 chart data'!$H$115</f>
        <v>0.87</v>
      </c>
      <c r="S10" s="197">
        <f>'Section 9 chart data'!$M$129</f>
        <v>2.6070000000000002</v>
      </c>
      <c r="T10" s="162">
        <f>'Section 9 chart data'!$N$129</f>
        <v>19.940000000000001</v>
      </c>
    </row>
    <row r="11" spans="2:20" ht="15" customHeight="1" x14ac:dyDescent="0.2">
      <c r="B11" s="161" t="s">
        <v>218</v>
      </c>
      <c r="C11" s="197">
        <f>'Section 9 chart data'!$C$116</f>
        <v>0.53100000000000003</v>
      </c>
      <c r="D11" s="197">
        <f>'Section 9 chart data'!$C$130</f>
        <v>10.871</v>
      </c>
      <c r="E11" s="156">
        <f>'Section 9 chart data'!$D$130</f>
        <v>16.059999999999999</v>
      </c>
      <c r="F11" s="197">
        <f>'Section 9 chart data'!$D$116</f>
        <v>1.1299999999999999</v>
      </c>
      <c r="G11" s="197">
        <f>'Section 9 chart data'!$E$130</f>
        <v>9.2850000000000001</v>
      </c>
      <c r="H11" s="156">
        <f>'Section 9 chart data'!$F$130</f>
        <v>22.01</v>
      </c>
      <c r="I11" s="197">
        <f>'Section 9 chart data'!$E$116</f>
        <v>1.05</v>
      </c>
      <c r="J11" s="197">
        <f>'Section 9 chart data'!$G$130</f>
        <v>6.8719999999999999</v>
      </c>
      <c r="K11" s="156">
        <f>'Section 9 chart data'!$H$130</f>
        <v>21.45</v>
      </c>
      <c r="L11" s="197">
        <f>'Section 9 chart data'!$F$116</f>
        <v>1.325</v>
      </c>
      <c r="M11" s="197">
        <f>'Section 9 chart data'!$I$130</f>
        <v>3.8090000000000002</v>
      </c>
      <c r="N11" s="156">
        <f>'Section 9 chart data'!$J$130</f>
        <v>19.73</v>
      </c>
      <c r="O11" s="197">
        <f>'Section 9 chart data'!$G$116</f>
        <v>1.1779999999999999</v>
      </c>
      <c r="P11" s="197">
        <f>'Section 9 chart data'!$K$130</f>
        <v>3.3570000000000002</v>
      </c>
      <c r="Q11" s="156">
        <f>'Section 9 chart data'!$L$130</f>
        <v>19.29</v>
      </c>
      <c r="R11" s="197">
        <f>'Section 9 chart data'!$H$116</f>
        <v>1.0249999999999999</v>
      </c>
      <c r="S11" s="197">
        <f>'Section 9 chart data'!$M$130</f>
        <v>2.6749999999999998</v>
      </c>
      <c r="T11" s="162">
        <f>'Section 9 chart data'!$N$130</f>
        <v>17.899999999999999</v>
      </c>
    </row>
    <row r="12" spans="2:20" ht="15" customHeight="1" x14ac:dyDescent="0.2">
      <c r="B12" s="161" t="s">
        <v>219</v>
      </c>
      <c r="C12" s="197">
        <f>'Section 9 chart data'!$C$117</f>
        <v>2.1</v>
      </c>
      <c r="D12" s="197">
        <f>'Section 9 chart data'!$C$131</f>
        <v>35.646000000000001</v>
      </c>
      <c r="E12" s="156">
        <f>'Section 9 chart data'!$D$131</f>
        <v>17.5</v>
      </c>
      <c r="F12" s="197">
        <f>'Section 9 chart data'!$D$117</f>
        <v>3.2629999999999999</v>
      </c>
      <c r="G12" s="197">
        <f>'Section 9 chart data'!$E$131</f>
        <v>33.369</v>
      </c>
      <c r="H12" s="156">
        <f>'Section 9 chart data'!$F$131</f>
        <v>18.57</v>
      </c>
      <c r="I12" s="197">
        <f>'Section 9 chart data'!$E$117</f>
        <v>3.4079999999999999</v>
      </c>
      <c r="J12" s="197">
        <f>'Section 9 chart data'!$G$131</f>
        <v>31.242999999999999</v>
      </c>
      <c r="K12" s="156">
        <f>'Section 9 chart data'!$H$131</f>
        <v>17.72</v>
      </c>
      <c r="L12" s="197">
        <f>'Section 9 chart data'!$F$117</f>
        <v>4.7960000000000003</v>
      </c>
      <c r="M12" s="197">
        <f>'Section 9 chart data'!$I$131</f>
        <v>19.852</v>
      </c>
      <c r="N12" s="156">
        <f>'Section 9 chart data'!$J$131</f>
        <v>22.65</v>
      </c>
      <c r="O12" s="197">
        <f>'Section 9 chart data'!$G$117</f>
        <v>4.57</v>
      </c>
      <c r="P12" s="197">
        <f>'Section 9 chart data'!$K$131</f>
        <v>16.829000000000001</v>
      </c>
      <c r="Q12" s="156">
        <f>'Section 9 chart data'!$L$131</f>
        <v>22.8</v>
      </c>
      <c r="R12" s="197">
        <f>'Section 9 chart data'!$H$117</f>
        <v>4.4660000000000002</v>
      </c>
      <c r="S12" s="197">
        <f>'Section 9 chart data'!$M$131</f>
        <v>12.491</v>
      </c>
      <c r="T12" s="162">
        <f>'Section 9 chart data'!$N$131</f>
        <v>21.07</v>
      </c>
    </row>
    <row r="13" spans="2:20" ht="15" customHeight="1" x14ac:dyDescent="0.2">
      <c r="B13" s="161" t="s">
        <v>220</v>
      </c>
      <c r="C13" s="197">
        <f>'Section 9 chart data'!$C$118</f>
        <v>3.4729999999999999</v>
      </c>
      <c r="D13" s="197">
        <f>'Section 9 chart data'!$C$132</f>
        <v>44.320999999999998</v>
      </c>
      <c r="E13" s="156">
        <f>'Section 9 chart data'!$D$132</f>
        <v>18.68</v>
      </c>
      <c r="F13" s="197">
        <f>'Section 9 chart data'!$D$118</f>
        <v>4.16</v>
      </c>
      <c r="G13" s="197">
        <f>'Section 9 chart data'!$E$132</f>
        <v>40.35</v>
      </c>
      <c r="H13" s="156">
        <f>'Section 9 chart data'!$F$132</f>
        <v>17.64</v>
      </c>
      <c r="I13" s="197">
        <f>'Section 9 chart data'!$E$118</f>
        <v>3.6720000000000002</v>
      </c>
      <c r="J13" s="197">
        <f>'Section 9 chart data'!$G$132</f>
        <v>57.273000000000003</v>
      </c>
      <c r="K13" s="156">
        <f>'Section 9 chart data'!$H$132</f>
        <v>20.95</v>
      </c>
      <c r="L13" s="197">
        <f>'Section 9 chart data'!$F$118</f>
        <v>5.8879999999999999</v>
      </c>
      <c r="M13" s="197">
        <f>'Section 9 chart data'!$I$132</f>
        <v>35.238999999999997</v>
      </c>
      <c r="N13" s="156">
        <f>'Section 9 chart data'!$J$132</f>
        <v>27.02</v>
      </c>
      <c r="O13" s="197">
        <f>'Section 9 chart data'!$G$118</f>
        <v>5.8070000000000004</v>
      </c>
      <c r="P13" s="197">
        <f>'Section 9 chart data'!$K$132</f>
        <v>32.094999999999999</v>
      </c>
      <c r="Q13" s="156">
        <f>'Section 9 chart data'!$L$132</f>
        <v>29.49</v>
      </c>
      <c r="R13" s="197">
        <f>'Section 9 chart data'!$H$118</f>
        <v>7.9119999999999999</v>
      </c>
      <c r="S13" s="197">
        <f>'Section 9 chart data'!$M$132</f>
        <v>33.421999999999997</v>
      </c>
      <c r="T13" s="162">
        <f>'Section 9 chart data'!$N$132</f>
        <v>23.46</v>
      </c>
    </row>
    <row r="14" spans="2:20" ht="15" customHeight="1" x14ac:dyDescent="0.2">
      <c r="B14" s="161" t="s">
        <v>221</v>
      </c>
      <c r="C14" s="197">
        <f>'Section 9 chart data'!$C$119</f>
        <v>1.325</v>
      </c>
      <c r="D14" s="197">
        <f>'Section 9 chart data'!$C$133</f>
        <v>21.373000000000001</v>
      </c>
      <c r="E14" s="156">
        <f>'Section 9 chart data'!$D$133</f>
        <v>24.32</v>
      </c>
      <c r="F14" s="197">
        <f>'Section 9 chart data'!$D$119</f>
        <v>1.825</v>
      </c>
      <c r="G14" s="197">
        <f>'Section 9 chart data'!$E$133</f>
        <v>18.119</v>
      </c>
      <c r="H14" s="156">
        <f>'Section 9 chart data'!$F$133</f>
        <v>22.63</v>
      </c>
      <c r="I14" s="197">
        <f>'Section 9 chart data'!$E$119</f>
        <v>1.4079999999999999</v>
      </c>
      <c r="J14" s="197">
        <f>'Section 9 chart data'!$G$133</f>
        <v>32.957000000000001</v>
      </c>
      <c r="K14" s="156">
        <f>'Section 9 chart data'!$H$133</f>
        <v>24.2</v>
      </c>
      <c r="L14" s="197">
        <f>'Section 9 chart data'!$F$119</f>
        <v>2.0110000000000001</v>
      </c>
      <c r="M14" s="197">
        <f>'Section 9 chart data'!$I$133</f>
        <v>15.291</v>
      </c>
      <c r="N14" s="156">
        <f>'Section 9 chart data'!$J$133</f>
        <v>28.66</v>
      </c>
      <c r="O14" s="197">
        <f>'Section 9 chart data'!$G$119</f>
        <v>2.4260000000000002</v>
      </c>
      <c r="P14" s="197">
        <f>'Section 9 chart data'!$K$133</f>
        <v>15.238</v>
      </c>
      <c r="Q14" s="156">
        <f>'Section 9 chart data'!$L$133</f>
        <v>35.54</v>
      </c>
      <c r="R14" s="197">
        <f>'Section 9 chart data'!$H$119</f>
        <v>4.5170000000000003</v>
      </c>
      <c r="S14" s="197">
        <f>'Section 9 chart data'!$M$133</f>
        <v>22.881</v>
      </c>
      <c r="T14" s="162">
        <f>'Section 9 chart data'!$N$133</f>
        <v>27.13</v>
      </c>
    </row>
    <row r="15" spans="2:20" ht="15" customHeight="1" x14ac:dyDescent="0.2">
      <c r="B15" s="161" t="s">
        <v>222</v>
      </c>
      <c r="C15" s="197">
        <f>'Section 9 chart data'!$C$120</f>
        <v>0.40100000000000002</v>
      </c>
      <c r="D15" s="197">
        <f>'Section 9 chart data'!$C$134</f>
        <v>10.340999999999999</v>
      </c>
      <c r="E15" s="156">
        <f>'Section 9 chart data'!$D$134</f>
        <v>31.57</v>
      </c>
      <c r="F15" s="197">
        <f>'Section 9 chart data'!$D$120</f>
        <v>0.873</v>
      </c>
      <c r="G15" s="197">
        <f>'Section 9 chart data'!$E$134</f>
        <v>8.657</v>
      </c>
      <c r="H15" s="156">
        <f>'Section 9 chart data'!$F$134</f>
        <v>29.88</v>
      </c>
      <c r="I15" s="197">
        <f>'Section 9 chart data'!$E$120</f>
        <v>0.623</v>
      </c>
      <c r="J15" s="197">
        <f>'Section 9 chart data'!$G$134</f>
        <v>17.462</v>
      </c>
      <c r="K15" s="156">
        <f>'Section 9 chart data'!$H$134</f>
        <v>26.99</v>
      </c>
      <c r="L15" s="197">
        <f>'Section 9 chart data'!$F$120</f>
        <v>0.74199999999999999</v>
      </c>
      <c r="M15" s="197">
        <f>'Section 9 chart data'!$I$134</f>
        <v>6.2389999999999999</v>
      </c>
      <c r="N15" s="156">
        <f>'Section 9 chart data'!$J$134</f>
        <v>33.44</v>
      </c>
      <c r="O15" s="197">
        <f>'Section 9 chart data'!$G$120</f>
        <v>1.125</v>
      </c>
      <c r="P15" s="197">
        <f>'Section 9 chart data'!$K$134</f>
        <v>6.4189999999999996</v>
      </c>
      <c r="Q15" s="156">
        <f>'Section 9 chart data'!$L$134</f>
        <v>37.53</v>
      </c>
      <c r="R15" s="197">
        <f>'Section 9 chart data'!$H$120</f>
        <v>2.343</v>
      </c>
      <c r="S15" s="197">
        <f>'Section 9 chart data'!$M$134</f>
        <v>12.595000000000001</v>
      </c>
      <c r="T15" s="162">
        <f>'Section 9 chart data'!$N$134</f>
        <v>31.7</v>
      </c>
    </row>
    <row r="16" spans="2:20" ht="15" customHeight="1" x14ac:dyDescent="0.2">
      <c r="B16" s="161" t="s">
        <v>223</v>
      </c>
      <c r="C16" s="197">
        <f>'Section 9 chart data'!$C$121</f>
        <v>0.14199999999999999</v>
      </c>
      <c r="D16" s="197">
        <f>'Section 9 chart data'!$C$135</f>
        <v>8.8789999999999996</v>
      </c>
      <c r="E16" s="156">
        <f>'Section 9 chart data'!$D$135</f>
        <v>42.79</v>
      </c>
      <c r="F16" s="197">
        <f>'Section 9 chart data'!$D$121</f>
        <v>0.33100000000000002</v>
      </c>
      <c r="G16" s="197">
        <f>'Section 9 chart data'!$E$135</f>
        <v>9.0020000000000007</v>
      </c>
      <c r="H16" s="156">
        <f>'Section 9 chart data'!$F$135</f>
        <v>37.15</v>
      </c>
      <c r="I16" s="197">
        <f>'Section 9 chart data'!$E$121</f>
        <v>0.33</v>
      </c>
      <c r="J16" s="197">
        <f>'Section 9 chart data'!$G$135</f>
        <v>12.866</v>
      </c>
      <c r="K16" s="156">
        <f>'Section 9 chart data'!$H$135</f>
        <v>33.880000000000003</v>
      </c>
      <c r="L16" s="197">
        <f>'Section 9 chart data'!$F$121</f>
        <v>0.34300000000000003</v>
      </c>
      <c r="M16" s="197">
        <f>'Section 9 chart data'!$I$135</f>
        <v>4.9039999999999999</v>
      </c>
      <c r="N16" s="156">
        <f>'Section 9 chart data'!$J$135</f>
        <v>49.21</v>
      </c>
      <c r="O16" s="197">
        <f>'Section 9 chart data'!$G$121</f>
        <v>1.0660000000000001</v>
      </c>
      <c r="P16" s="197">
        <f>'Section 9 chart data'!$K$135</f>
        <v>3.2509999999999999</v>
      </c>
      <c r="Q16" s="156">
        <f>'Section 9 chart data'!$L$135</f>
        <v>36.979999999999997</v>
      </c>
      <c r="R16" s="197">
        <f>'Section 9 chart data'!$H$121</f>
        <v>1.9630000000000001</v>
      </c>
      <c r="S16" s="197">
        <f>'Section 9 chart data'!$M$135</f>
        <v>20.032</v>
      </c>
      <c r="T16" s="162">
        <f>'Section 9 chart data'!$N$135</f>
        <v>37.18</v>
      </c>
    </row>
    <row r="17" spans="2:20" ht="15" customHeight="1" x14ac:dyDescent="0.2">
      <c r="B17" s="198" t="s">
        <v>80</v>
      </c>
      <c r="C17" s="199">
        <f>'Section 9 chart data'!$C$122</f>
        <v>13.311999999999999</v>
      </c>
      <c r="D17" s="199">
        <f>'Section 9 chart data'!$C$136</f>
        <v>160.82599999999999</v>
      </c>
      <c r="E17" s="200">
        <f>'Section 9 chart data'!$D$136</f>
        <v>16.54</v>
      </c>
      <c r="F17" s="199">
        <f>'Section 9 chart data'!$D$122</f>
        <v>15.592000000000001</v>
      </c>
      <c r="G17" s="199">
        <f>'Section 9 chart data'!$E$136</f>
        <v>139.34299999999999</v>
      </c>
      <c r="H17" s="200">
        <f>'Section 9 chart data'!$F$136</f>
        <v>15.82</v>
      </c>
      <c r="I17" s="199">
        <f>'Section 9 chart data'!$E$122</f>
        <v>13.680999999999999</v>
      </c>
      <c r="J17" s="199">
        <f>'Section 9 chart data'!$G$136</f>
        <v>172.786</v>
      </c>
      <c r="K17" s="200">
        <f>'Section 9 chart data'!$H$136</f>
        <v>18.29</v>
      </c>
      <c r="L17" s="199">
        <f>'Section 9 chart data'!$F$122</f>
        <v>18.491</v>
      </c>
      <c r="M17" s="199">
        <f>'Section 9 chart data'!$I$136</f>
        <v>93.953999999999994</v>
      </c>
      <c r="N17" s="200">
        <f>'Section 9 chart data'!$J$136</f>
        <v>22.78</v>
      </c>
      <c r="O17" s="199">
        <f>'Section 9 chart data'!$G$122</f>
        <v>19.349</v>
      </c>
      <c r="P17" s="199">
        <f>'Section 9 chart data'!$K$136</f>
        <v>86.736999999999995</v>
      </c>
      <c r="Q17" s="200">
        <f>'Section 9 chart data'!$L$136</f>
        <v>25.34</v>
      </c>
      <c r="R17" s="199">
        <f>'Section 9 chart data'!$H$122</f>
        <v>25.274999999999999</v>
      </c>
      <c r="S17" s="199">
        <f>'Section 9 chart data'!$M$136</f>
        <v>116.59699999999999</v>
      </c>
      <c r="T17" s="201">
        <f>'Section 9 chart data'!$N$136</f>
        <v>22.62</v>
      </c>
    </row>
    <row r="20" spans="2:20" ht="15" customHeight="1" x14ac:dyDescent="0.2">
      <c r="B20" s="893" t="s">
        <v>215</v>
      </c>
      <c r="C20" s="891" t="s">
        <v>333</v>
      </c>
      <c r="D20" s="891"/>
      <c r="E20" s="891"/>
      <c r="F20" s="891" t="s">
        <v>224</v>
      </c>
      <c r="G20" s="891"/>
      <c r="H20" s="892"/>
    </row>
    <row r="21" spans="2:20" ht="15" customHeight="1" x14ac:dyDescent="0.2">
      <c r="B21" s="894"/>
      <c r="C21" s="308" t="s">
        <v>78</v>
      </c>
      <c r="D21" s="889" t="s">
        <v>79</v>
      </c>
      <c r="E21" s="889"/>
      <c r="F21" s="308" t="s">
        <v>78</v>
      </c>
      <c r="G21" s="889" t="s">
        <v>79</v>
      </c>
      <c r="H21" s="890"/>
    </row>
    <row r="22" spans="2:20" ht="30" customHeight="1" x14ac:dyDescent="0.2">
      <c r="B22" s="894"/>
      <c r="C22" s="878" t="s">
        <v>327</v>
      </c>
      <c r="D22" s="878"/>
      <c r="E22" s="152" t="s">
        <v>82</v>
      </c>
      <c r="F22" s="878" t="s">
        <v>327</v>
      </c>
      <c r="G22" s="878"/>
      <c r="H22" s="153" t="s">
        <v>82</v>
      </c>
    </row>
    <row r="23" spans="2:20" ht="15" customHeight="1" x14ac:dyDescent="0.2">
      <c r="B23" s="154" t="str">
        <f>Index!$B$4</f>
        <v>Kent South London and East Sussex</v>
      </c>
      <c r="C23" s="155"/>
      <c r="D23" s="155"/>
      <c r="E23" s="155"/>
      <c r="F23" s="155"/>
      <c r="G23" s="155"/>
      <c r="H23" s="155"/>
    </row>
    <row r="24" spans="2:20" ht="15" customHeight="1" x14ac:dyDescent="0.2">
      <c r="B24" s="196" t="s">
        <v>216</v>
      </c>
      <c r="C24" s="197">
        <f>$C$9</f>
        <v>4.702</v>
      </c>
      <c r="D24" s="197">
        <f>$D$9</f>
        <v>19.768000000000001</v>
      </c>
      <c r="E24" s="156">
        <f>$E$9</f>
        <v>14.91</v>
      </c>
      <c r="F24" s="197">
        <f>$F$9</f>
        <v>2.9289999999999998</v>
      </c>
      <c r="G24" s="197">
        <f>$G$9</f>
        <v>13.032999999999999</v>
      </c>
      <c r="H24" s="162">
        <f>$H$9</f>
        <v>19.3</v>
      </c>
    </row>
    <row r="25" spans="2:20" ht="15" customHeight="1" x14ac:dyDescent="0.2">
      <c r="B25" s="161" t="s">
        <v>217</v>
      </c>
      <c r="C25" s="197">
        <f>$C$10</f>
        <v>0.63700000000000001</v>
      </c>
      <c r="D25" s="197">
        <f>$D$10</f>
        <v>9.6280000000000001</v>
      </c>
      <c r="E25" s="156">
        <f>$E$10</f>
        <v>15.71</v>
      </c>
      <c r="F25" s="197">
        <f>$F$10</f>
        <v>1.0820000000000001</v>
      </c>
      <c r="G25" s="197">
        <f>$G$10</f>
        <v>7.5270000000000001</v>
      </c>
      <c r="H25" s="162">
        <f>$H$10</f>
        <v>22</v>
      </c>
    </row>
    <row r="26" spans="2:20" ht="15" customHeight="1" x14ac:dyDescent="0.2">
      <c r="B26" s="161" t="s">
        <v>218</v>
      </c>
      <c r="C26" s="197">
        <f>$C$11</f>
        <v>0.53100000000000003</v>
      </c>
      <c r="D26" s="197">
        <f>$D$11</f>
        <v>10.871</v>
      </c>
      <c r="E26" s="156">
        <f>$E$11</f>
        <v>16.059999999999999</v>
      </c>
      <c r="F26" s="197">
        <f>$F$11</f>
        <v>1.1299999999999999</v>
      </c>
      <c r="G26" s="197">
        <f>$G$11</f>
        <v>9.2850000000000001</v>
      </c>
      <c r="H26" s="162">
        <f>$H$11</f>
        <v>22.01</v>
      </c>
    </row>
    <row r="27" spans="2:20" ht="15" customHeight="1" x14ac:dyDescent="0.2">
      <c r="B27" s="161" t="s">
        <v>219</v>
      </c>
      <c r="C27" s="197">
        <f>$C$12</f>
        <v>2.1</v>
      </c>
      <c r="D27" s="197">
        <f>$D$12</f>
        <v>35.646000000000001</v>
      </c>
      <c r="E27" s="156">
        <f>$E$12</f>
        <v>17.5</v>
      </c>
      <c r="F27" s="197">
        <f>$F$12</f>
        <v>3.2629999999999999</v>
      </c>
      <c r="G27" s="197">
        <f>$G$12</f>
        <v>33.369</v>
      </c>
      <c r="H27" s="162">
        <f>$H$12</f>
        <v>18.57</v>
      </c>
    </row>
    <row r="28" spans="2:20" ht="15" customHeight="1" x14ac:dyDescent="0.2">
      <c r="B28" s="161" t="s">
        <v>220</v>
      </c>
      <c r="C28" s="197">
        <f>$C$13</f>
        <v>3.4729999999999999</v>
      </c>
      <c r="D28" s="197">
        <f>$D$13</f>
        <v>44.320999999999998</v>
      </c>
      <c r="E28" s="156">
        <f>$E$13</f>
        <v>18.68</v>
      </c>
      <c r="F28" s="197">
        <f>$F$13</f>
        <v>4.16</v>
      </c>
      <c r="G28" s="197">
        <f>$G$13</f>
        <v>40.35</v>
      </c>
      <c r="H28" s="162">
        <f>$H$13</f>
        <v>17.64</v>
      </c>
    </row>
    <row r="29" spans="2:20" ht="15" customHeight="1" x14ac:dyDescent="0.2">
      <c r="B29" s="161" t="s">
        <v>221</v>
      </c>
      <c r="C29" s="197">
        <f>$C$14</f>
        <v>1.325</v>
      </c>
      <c r="D29" s="197">
        <f>$D$14</f>
        <v>21.373000000000001</v>
      </c>
      <c r="E29" s="156">
        <f>$E$14</f>
        <v>24.32</v>
      </c>
      <c r="F29" s="197">
        <f>$F$14</f>
        <v>1.825</v>
      </c>
      <c r="G29" s="197">
        <f>$G$14</f>
        <v>18.119</v>
      </c>
      <c r="H29" s="162">
        <f>$H$14</f>
        <v>22.63</v>
      </c>
    </row>
    <row r="30" spans="2:20" ht="15" customHeight="1" x14ac:dyDescent="0.2">
      <c r="B30" s="161" t="s">
        <v>222</v>
      </c>
      <c r="C30" s="197">
        <f>$C$15</f>
        <v>0.40100000000000002</v>
      </c>
      <c r="D30" s="197">
        <f>$D$15</f>
        <v>10.340999999999999</v>
      </c>
      <c r="E30" s="156">
        <f>$E$15</f>
        <v>31.57</v>
      </c>
      <c r="F30" s="197">
        <f>$F$15</f>
        <v>0.873</v>
      </c>
      <c r="G30" s="197">
        <f>$G$15</f>
        <v>8.657</v>
      </c>
      <c r="H30" s="162">
        <f>$H$15</f>
        <v>29.88</v>
      </c>
    </row>
    <row r="31" spans="2:20" ht="15" customHeight="1" x14ac:dyDescent="0.2">
      <c r="B31" s="161" t="s">
        <v>223</v>
      </c>
      <c r="C31" s="197">
        <f>$C$16</f>
        <v>0.14199999999999999</v>
      </c>
      <c r="D31" s="197">
        <f>$D$16</f>
        <v>8.8789999999999996</v>
      </c>
      <c r="E31" s="156">
        <f>$E$16</f>
        <v>42.79</v>
      </c>
      <c r="F31" s="197">
        <f>$F$16</f>
        <v>0.33100000000000002</v>
      </c>
      <c r="G31" s="197">
        <f>$G$16</f>
        <v>9.0020000000000007</v>
      </c>
      <c r="H31" s="162">
        <f>$H$16</f>
        <v>37.15</v>
      </c>
    </row>
    <row r="32" spans="2:20" ht="15" customHeight="1" x14ac:dyDescent="0.2">
      <c r="B32" s="198" t="s">
        <v>80</v>
      </c>
      <c r="C32" s="199">
        <f>$C$17</f>
        <v>13.311999999999999</v>
      </c>
      <c r="D32" s="199">
        <f>$D$17</f>
        <v>160.82599999999999</v>
      </c>
      <c r="E32" s="200">
        <f>$E$17</f>
        <v>16.54</v>
      </c>
      <c r="F32" s="199">
        <f>$F$17</f>
        <v>15.592000000000001</v>
      </c>
      <c r="G32" s="199">
        <f>$G$17</f>
        <v>139.34299999999999</v>
      </c>
      <c r="H32" s="201">
        <f>$H$17</f>
        <v>15.82</v>
      </c>
    </row>
    <row r="35" spans="2:8" ht="15" customHeight="1" x14ac:dyDescent="0.2">
      <c r="B35" s="893" t="s">
        <v>215</v>
      </c>
      <c r="C35" s="891" t="s">
        <v>227</v>
      </c>
      <c r="D35" s="891"/>
      <c r="E35" s="891"/>
      <c r="F35" s="891" t="s">
        <v>228</v>
      </c>
      <c r="G35" s="891"/>
      <c r="H35" s="892"/>
    </row>
    <row r="36" spans="2:8" ht="15" customHeight="1" x14ac:dyDescent="0.2">
      <c r="B36" s="894"/>
      <c r="C36" s="308" t="s">
        <v>78</v>
      </c>
      <c r="D36" s="889" t="s">
        <v>79</v>
      </c>
      <c r="E36" s="889"/>
      <c r="F36" s="308" t="s">
        <v>78</v>
      </c>
      <c r="G36" s="889" t="s">
        <v>79</v>
      </c>
      <c r="H36" s="890"/>
    </row>
    <row r="37" spans="2:8" ht="30" customHeight="1" x14ac:dyDescent="0.2">
      <c r="B37" s="894"/>
      <c r="C37" s="878" t="s">
        <v>327</v>
      </c>
      <c r="D37" s="878"/>
      <c r="E37" s="152" t="s">
        <v>82</v>
      </c>
      <c r="F37" s="878" t="s">
        <v>327</v>
      </c>
      <c r="G37" s="878"/>
      <c r="H37" s="153" t="s">
        <v>82</v>
      </c>
    </row>
    <row r="38" spans="2:8" ht="15" customHeight="1" x14ac:dyDescent="0.2">
      <c r="B38" s="154" t="str">
        <f>Index!$B$4</f>
        <v>Kent South London and East Sussex</v>
      </c>
      <c r="C38" s="155"/>
      <c r="D38" s="155"/>
      <c r="E38" s="155"/>
      <c r="F38" s="155"/>
      <c r="G38" s="155"/>
      <c r="H38" s="155"/>
    </row>
    <row r="39" spans="2:8" ht="15" customHeight="1" x14ac:dyDescent="0.2">
      <c r="B39" s="196" t="s">
        <v>216</v>
      </c>
      <c r="C39" s="197">
        <f>$I$9</f>
        <v>2.2320000000000002</v>
      </c>
      <c r="D39" s="197">
        <f>$J$9</f>
        <v>8.9939999999999998</v>
      </c>
      <c r="E39" s="156">
        <f>$K$9</f>
        <v>19.16</v>
      </c>
      <c r="F39" s="197">
        <f>$L$9</f>
        <v>2.2629999999999999</v>
      </c>
      <c r="G39" s="197">
        <f>$M$9</f>
        <v>5.4980000000000002</v>
      </c>
      <c r="H39" s="162">
        <f>$N$9</f>
        <v>18.010000000000002</v>
      </c>
    </row>
    <row r="40" spans="2:8" ht="15" customHeight="1" x14ac:dyDescent="0.2">
      <c r="B40" s="161" t="s">
        <v>217</v>
      </c>
      <c r="C40" s="197">
        <f>$I$10</f>
        <v>0.95799999999999996</v>
      </c>
      <c r="D40" s="197">
        <f>$J$10</f>
        <v>5.117</v>
      </c>
      <c r="E40" s="156">
        <f>$K$10</f>
        <v>22.3</v>
      </c>
      <c r="F40" s="197">
        <f>$L$10</f>
        <v>1.123</v>
      </c>
      <c r="G40" s="197">
        <f>$M$10</f>
        <v>2.758</v>
      </c>
      <c r="H40" s="162">
        <f>$N$10</f>
        <v>18.7</v>
      </c>
    </row>
    <row r="41" spans="2:8" ht="15" customHeight="1" x14ac:dyDescent="0.2">
      <c r="B41" s="161" t="s">
        <v>218</v>
      </c>
      <c r="C41" s="197">
        <f>$I$11</f>
        <v>1.05</v>
      </c>
      <c r="D41" s="197">
        <f>$J$11</f>
        <v>6.8719999999999999</v>
      </c>
      <c r="E41" s="156">
        <f>$K$11</f>
        <v>21.45</v>
      </c>
      <c r="F41" s="197">
        <f>$L$11</f>
        <v>1.325</v>
      </c>
      <c r="G41" s="197">
        <f>$M$11</f>
        <v>3.8090000000000002</v>
      </c>
      <c r="H41" s="162">
        <f>$N$11</f>
        <v>19.73</v>
      </c>
    </row>
    <row r="42" spans="2:8" ht="15" customHeight="1" x14ac:dyDescent="0.2">
      <c r="B42" s="161" t="s">
        <v>219</v>
      </c>
      <c r="C42" s="197">
        <f>$I$12</f>
        <v>3.4079999999999999</v>
      </c>
      <c r="D42" s="197">
        <f>$J$12</f>
        <v>31.242999999999999</v>
      </c>
      <c r="E42" s="156">
        <f>$K$12</f>
        <v>17.72</v>
      </c>
      <c r="F42" s="197">
        <f>$L$12</f>
        <v>4.7960000000000003</v>
      </c>
      <c r="G42" s="197">
        <f>$M$12</f>
        <v>19.852</v>
      </c>
      <c r="H42" s="162">
        <f>$N$12</f>
        <v>22.65</v>
      </c>
    </row>
    <row r="43" spans="2:8" ht="15" customHeight="1" x14ac:dyDescent="0.2">
      <c r="B43" s="161" t="s">
        <v>220</v>
      </c>
      <c r="C43" s="197">
        <f>$I$13</f>
        <v>3.6720000000000002</v>
      </c>
      <c r="D43" s="197">
        <f>$J$13</f>
        <v>57.273000000000003</v>
      </c>
      <c r="E43" s="156">
        <f>$K$13</f>
        <v>20.95</v>
      </c>
      <c r="F43" s="197">
        <f>$L$13</f>
        <v>5.8879999999999999</v>
      </c>
      <c r="G43" s="197">
        <f>$M$13</f>
        <v>35.238999999999997</v>
      </c>
      <c r="H43" s="162">
        <f>$N$13</f>
        <v>27.02</v>
      </c>
    </row>
    <row r="44" spans="2:8" ht="15" customHeight="1" x14ac:dyDescent="0.2">
      <c r="B44" s="161" t="s">
        <v>221</v>
      </c>
      <c r="C44" s="197">
        <f>$I$14</f>
        <v>1.4079999999999999</v>
      </c>
      <c r="D44" s="197">
        <f>$J$14</f>
        <v>32.957000000000001</v>
      </c>
      <c r="E44" s="156">
        <f>$K$14</f>
        <v>24.2</v>
      </c>
      <c r="F44" s="197">
        <f>$L$14</f>
        <v>2.0110000000000001</v>
      </c>
      <c r="G44" s="197">
        <f>$M$14</f>
        <v>15.291</v>
      </c>
      <c r="H44" s="162">
        <f>$N$14</f>
        <v>28.66</v>
      </c>
    </row>
    <row r="45" spans="2:8" ht="15" customHeight="1" x14ac:dyDescent="0.2">
      <c r="B45" s="161" t="s">
        <v>222</v>
      </c>
      <c r="C45" s="197">
        <f>$I$15</f>
        <v>0.623</v>
      </c>
      <c r="D45" s="197">
        <f>$J$15</f>
        <v>17.462</v>
      </c>
      <c r="E45" s="156">
        <f>$K$15</f>
        <v>26.99</v>
      </c>
      <c r="F45" s="197">
        <f>$L$15</f>
        <v>0.74199999999999999</v>
      </c>
      <c r="G45" s="197">
        <f>$M$15</f>
        <v>6.2389999999999999</v>
      </c>
      <c r="H45" s="162">
        <f>$N$15</f>
        <v>33.44</v>
      </c>
    </row>
    <row r="46" spans="2:8" ht="15" customHeight="1" x14ac:dyDescent="0.2">
      <c r="B46" s="161" t="s">
        <v>223</v>
      </c>
      <c r="C46" s="197">
        <f>$I$16</f>
        <v>0.33</v>
      </c>
      <c r="D46" s="197">
        <f>$J$16</f>
        <v>12.866</v>
      </c>
      <c r="E46" s="156">
        <f>$K$16</f>
        <v>33.880000000000003</v>
      </c>
      <c r="F46" s="197">
        <f>$L$16</f>
        <v>0.34300000000000003</v>
      </c>
      <c r="G46" s="197">
        <f>$M$16</f>
        <v>4.9039999999999999</v>
      </c>
      <c r="H46" s="162">
        <f>$N$16</f>
        <v>49.21</v>
      </c>
    </row>
    <row r="47" spans="2:8" ht="15" customHeight="1" x14ac:dyDescent="0.2">
      <c r="B47" s="198" t="s">
        <v>80</v>
      </c>
      <c r="C47" s="199">
        <f>$I$17</f>
        <v>13.680999999999999</v>
      </c>
      <c r="D47" s="199">
        <f>$J$17</f>
        <v>172.786</v>
      </c>
      <c r="E47" s="200">
        <f>$K$17</f>
        <v>18.29</v>
      </c>
      <c r="F47" s="199">
        <f>$L$17</f>
        <v>18.491</v>
      </c>
      <c r="G47" s="199">
        <f>$M$17</f>
        <v>93.953999999999994</v>
      </c>
      <c r="H47" s="201">
        <f>$N$17</f>
        <v>22.78</v>
      </c>
    </row>
    <row r="50" spans="2:8" ht="15" customHeight="1" x14ac:dyDescent="0.2">
      <c r="B50" s="893" t="s">
        <v>215</v>
      </c>
      <c r="C50" s="891" t="s">
        <v>229</v>
      </c>
      <c r="D50" s="891"/>
      <c r="E50" s="891"/>
      <c r="F50" s="891" t="s">
        <v>230</v>
      </c>
      <c r="G50" s="891"/>
      <c r="H50" s="892"/>
    </row>
    <row r="51" spans="2:8" ht="15" customHeight="1" x14ac:dyDescent="0.2">
      <c r="B51" s="894"/>
      <c r="C51" s="308" t="s">
        <v>78</v>
      </c>
      <c r="D51" s="889" t="s">
        <v>79</v>
      </c>
      <c r="E51" s="889"/>
      <c r="F51" s="308" t="s">
        <v>78</v>
      </c>
      <c r="G51" s="889" t="s">
        <v>79</v>
      </c>
      <c r="H51" s="890"/>
    </row>
    <row r="52" spans="2:8" ht="30" customHeight="1" x14ac:dyDescent="0.2">
      <c r="B52" s="894"/>
      <c r="C52" s="878" t="s">
        <v>327</v>
      </c>
      <c r="D52" s="878"/>
      <c r="E52" s="152" t="s">
        <v>82</v>
      </c>
      <c r="F52" s="878" t="s">
        <v>327</v>
      </c>
      <c r="G52" s="878"/>
      <c r="H52" s="153" t="s">
        <v>82</v>
      </c>
    </row>
    <row r="53" spans="2:8" ht="15" customHeight="1" x14ac:dyDescent="0.2">
      <c r="B53" s="154" t="str">
        <f>Index!$B$4</f>
        <v>Kent South London and East Sussex</v>
      </c>
      <c r="C53" s="155"/>
      <c r="D53" s="155"/>
      <c r="E53" s="155"/>
      <c r="F53" s="155"/>
      <c r="G53" s="155"/>
      <c r="H53" s="155"/>
    </row>
    <row r="54" spans="2:8" ht="15" customHeight="1" x14ac:dyDescent="0.2">
      <c r="B54" s="196" t="s">
        <v>216</v>
      </c>
      <c r="C54" s="197">
        <f>$O$9</f>
        <v>2.2280000000000002</v>
      </c>
      <c r="D54" s="197">
        <f>$P$9</f>
        <v>6.84</v>
      </c>
      <c r="E54" s="156">
        <f>$Q$9</f>
        <v>20.98</v>
      </c>
      <c r="F54" s="197">
        <f>$R$9</f>
        <v>2.1779999999999999</v>
      </c>
      <c r="G54" s="197">
        <f>$S$9</f>
        <v>9.8940000000000001</v>
      </c>
      <c r="H54" s="162">
        <f>$T$9</f>
        <v>23.71</v>
      </c>
    </row>
    <row r="55" spans="2:8" ht="15" customHeight="1" x14ac:dyDescent="0.2">
      <c r="B55" s="161" t="s">
        <v>217</v>
      </c>
      <c r="C55" s="197">
        <f>$O$10</f>
        <v>0.95</v>
      </c>
      <c r="D55" s="197">
        <f>$P$10</f>
        <v>2.7069999999999999</v>
      </c>
      <c r="E55" s="156">
        <f>$Q$10</f>
        <v>17.239999999999998</v>
      </c>
      <c r="F55" s="197">
        <f>$R$10</f>
        <v>0.87</v>
      </c>
      <c r="G55" s="197">
        <f>$S$10</f>
        <v>2.6070000000000002</v>
      </c>
      <c r="H55" s="162">
        <f>$T$10</f>
        <v>19.940000000000001</v>
      </c>
    </row>
    <row r="56" spans="2:8" ht="15" customHeight="1" x14ac:dyDescent="0.2">
      <c r="B56" s="161" t="s">
        <v>218</v>
      </c>
      <c r="C56" s="197">
        <f>$O$11</f>
        <v>1.1779999999999999</v>
      </c>
      <c r="D56" s="197">
        <f>$P$11</f>
        <v>3.3570000000000002</v>
      </c>
      <c r="E56" s="156">
        <f>$Q$11</f>
        <v>19.29</v>
      </c>
      <c r="F56" s="197">
        <f>$R$11</f>
        <v>1.0249999999999999</v>
      </c>
      <c r="G56" s="197">
        <f>$S$11</f>
        <v>2.6749999999999998</v>
      </c>
      <c r="H56" s="162">
        <f>$T$11</f>
        <v>17.899999999999999</v>
      </c>
    </row>
    <row r="57" spans="2:8" ht="15" customHeight="1" x14ac:dyDescent="0.2">
      <c r="B57" s="161" t="s">
        <v>219</v>
      </c>
      <c r="C57" s="197">
        <f>$O$12</f>
        <v>4.57</v>
      </c>
      <c r="D57" s="197">
        <f>$P$12</f>
        <v>16.829000000000001</v>
      </c>
      <c r="E57" s="156">
        <f>$Q$12</f>
        <v>22.8</v>
      </c>
      <c r="F57" s="197">
        <f>$R$12</f>
        <v>4.4660000000000002</v>
      </c>
      <c r="G57" s="197">
        <f>$S$12</f>
        <v>12.491</v>
      </c>
      <c r="H57" s="162">
        <f>$T$12</f>
        <v>21.07</v>
      </c>
    </row>
    <row r="58" spans="2:8" ht="15" customHeight="1" x14ac:dyDescent="0.2">
      <c r="B58" s="161" t="s">
        <v>220</v>
      </c>
      <c r="C58" s="197">
        <f>$O$13</f>
        <v>5.8070000000000004</v>
      </c>
      <c r="D58" s="197">
        <f>$P$13</f>
        <v>32.094999999999999</v>
      </c>
      <c r="E58" s="156">
        <f>$Q$13</f>
        <v>29.49</v>
      </c>
      <c r="F58" s="197">
        <f>$R$13</f>
        <v>7.9119999999999999</v>
      </c>
      <c r="G58" s="197">
        <f>$S$13</f>
        <v>33.421999999999997</v>
      </c>
      <c r="H58" s="162">
        <f>$T$13</f>
        <v>23.46</v>
      </c>
    </row>
    <row r="59" spans="2:8" ht="15" customHeight="1" x14ac:dyDescent="0.2">
      <c r="B59" s="161" t="s">
        <v>221</v>
      </c>
      <c r="C59" s="197">
        <f>$O$14</f>
        <v>2.4260000000000002</v>
      </c>
      <c r="D59" s="197">
        <f>$P$14</f>
        <v>15.238</v>
      </c>
      <c r="E59" s="156">
        <f>$Q$14</f>
        <v>35.54</v>
      </c>
      <c r="F59" s="197">
        <f>$R$14</f>
        <v>4.5170000000000003</v>
      </c>
      <c r="G59" s="197">
        <f>$S$14</f>
        <v>22.881</v>
      </c>
      <c r="H59" s="162">
        <f>$T$14</f>
        <v>27.13</v>
      </c>
    </row>
    <row r="60" spans="2:8" ht="15" customHeight="1" x14ac:dyDescent="0.2">
      <c r="B60" s="161" t="s">
        <v>222</v>
      </c>
      <c r="C60" s="197">
        <f>$O$15</f>
        <v>1.125</v>
      </c>
      <c r="D60" s="197">
        <f>$P$15</f>
        <v>6.4189999999999996</v>
      </c>
      <c r="E60" s="156">
        <f>$Q$15</f>
        <v>37.53</v>
      </c>
      <c r="F60" s="197">
        <f>$R$15</f>
        <v>2.343</v>
      </c>
      <c r="G60" s="197">
        <f>$S$15</f>
        <v>12.595000000000001</v>
      </c>
      <c r="H60" s="162">
        <f>$T$15</f>
        <v>31.7</v>
      </c>
    </row>
    <row r="61" spans="2:8" ht="15" customHeight="1" x14ac:dyDescent="0.2">
      <c r="B61" s="161" t="s">
        <v>223</v>
      </c>
      <c r="C61" s="197">
        <f>$O$16</f>
        <v>1.0660000000000001</v>
      </c>
      <c r="D61" s="197">
        <f>$P$16</f>
        <v>3.2509999999999999</v>
      </c>
      <c r="E61" s="156">
        <f>$Q$16</f>
        <v>36.979999999999997</v>
      </c>
      <c r="F61" s="197">
        <f>$R$16</f>
        <v>1.9630000000000001</v>
      </c>
      <c r="G61" s="197">
        <f>$S$16</f>
        <v>20.032</v>
      </c>
      <c r="H61" s="162">
        <f>$T$16</f>
        <v>37.18</v>
      </c>
    </row>
    <row r="62" spans="2:8" ht="15" customHeight="1" x14ac:dyDescent="0.2">
      <c r="B62" s="198" t="s">
        <v>80</v>
      </c>
      <c r="C62" s="199">
        <f>$O$17</f>
        <v>19.349</v>
      </c>
      <c r="D62" s="199">
        <f>$P$17</f>
        <v>86.736999999999995</v>
      </c>
      <c r="E62" s="200">
        <f>$Q$17</f>
        <v>25.34</v>
      </c>
      <c r="F62" s="199">
        <f>$R$17</f>
        <v>25.274999999999999</v>
      </c>
      <c r="G62" s="199">
        <f>$S$17</f>
        <v>116.59699999999999</v>
      </c>
      <c r="H62" s="201">
        <f>$T$17</f>
        <v>22.62</v>
      </c>
    </row>
  </sheetData>
  <mergeCells count="40">
    <mergeCell ref="C52:D52"/>
    <mergeCell ref="F52:G52"/>
    <mergeCell ref="B50:B52"/>
    <mergeCell ref="C50:E50"/>
    <mergeCell ref="F50:H50"/>
    <mergeCell ref="D51:E51"/>
    <mergeCell ref="G51:H51"/>
    <mergeCell ref="G36:H36"/>
    <mergeCell ref="D36:E36"/>
    <mergeCell ref="B35:B37"/>
    <mergeCell ref="F35:H35"/>
    <mergeCell ref="C35:E35"/>
    <mergeCell ref="F37:G37"/>
    <mergeCell ref="C37:D3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C7:D7"/>
    <mergeCell ref="F7:G7"/>
    <mergeCell ref="I7:J7"/>
    <mergeCell ref="L7:M7"/>
    <mergeCell ref="O7:P7"/>
    <mergeCell ref="J6:K6"/>
    <mergeCell ref="M6:N6"/>
    <mergeCell ref="P6:Q6"/>
    <mergeCell ref="R7:S7"/>
    <mergeCell ref="S6:T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188</v>
      </c>
      <c r="C3" t="s">
        <v>763</v>
      </c>
    </row>
    <row r="5" spans="2:6" ht="15" customHeight="1" x14ac:dyDescent="0.2">
      <c r="B5" s="895" t="s">
        <v>231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896"/>
      <c r="C6" s="26" t="s">
        <v>327</v>
      </c>
      <c r="D6" s="26" t="s">
        <v>327</v>
      </c>
      <c r="E6" s="3" t="s">
        <v>82</v>
      </c>
      <c r="F6" s="27" t="s">
        <v>327</v>
      </c>
    </row>
    <row r="7" spans="2:6" ht="15" customHeight="1" x14ac:dyDescent="0.2">
      <c r="B7" s="154" t="str">
        <f>Index!$B$4</f>
        <v>Kent South London and East Sussex</v>
      </c>
      <c r="C7" s="150"/>
      <c r="D7" s="150"/>
      <c r="E7" s="150"/>
      <c r="F7" s="150"/>
    </row>
    <row r="8" spans="2:6" ht="15" customHeight="1" x14ac:dyDescent="0.2">
      <c r="B8" s="42" t="s">
        <v>333</v>
      </c>
      <c r="C8" s="43">
        <f>'Section 9 chart data'!D15</f>
        <v>28.231999999999999</v>
      </c>
      <c r="D8" s="44">
        <f>'Section 9 chart data'!J15</f>
        <v>2727.0740000000001</v>
      </c>
      <c r="E8" s="148">
        <f>'Section 9 chart data'!K15</f>
        <v>10.09</v>
      </c>
      <c r="F8" s="45">
        <f t="shared" ref="F8:F13" si="0">SUM(C8,D8)</f>
        <v>2755.306</v>
      </c>
    </row>
    <row r="9" spans="2:6" ht="15" customHeight="1" x14ac:dyDescent="0.2">
      <c r="B9" s="42" t="s">
        <v>224</v>
      </c>
      <c r="C9" s="43">
        <f>'Section 9 chart data'!D16</f>
        <v>28.704999999999998</v>
      </c>
      <c r="D9" s="44">
        <f>'Section 9 chart data'!J16</f>
        <v>2502.1619999999998</v>
      </c>
      <c r="E9" s="148">
        <f>'Section 9 chart data'!K16</f>
        <v>9.92</v>
      </c>
      <c r="F9" s="45">
        <f t="shared" si="0"/>
        <v>2530.8669999999997</v>
      </c>
    </row>
    <row r="10" spans="2:6" ht="15" customHeight="1" x14ac:dyDescent="0.2">
      <c r="B10" s="42" t="s">
        <v>227</v>
      </c>
      <c r="C10" s="43">
        <f>'Section 9 chart data'!D17</f>
        <v>26.861999999999998</v>
      </c>
      <c r="D10" s="44">
        <f>'Section 9 chart data'!J17</f>
        <v>2064.3150000000001</v>
      </c>
      <c r="E10" s="148">
        <f>'Section 9 chart data'!K17</f>
        <v>11.03</v>
      </c>
      <c r="F10" s="45">
        <f t="shared" si="0"/>
        <v>2091.1770000000001</v>
      </c>
    </row>
    <row r="11" spans="2:6" ht="15" customHeight="1" x14ac:dyDescent="0.2">
      <c r="B11" s="42" t="s">
        <v>228</v>
      </c>
      <c r="C11" s="43">
        <f>'Section 9 chart data'!D18</f>
        <v>25.794</v>
      </c>
      <c r="D11" s="44">
        <f>'Section 9 chart data'!J18</f>
        <v>1706.454</v>
      </c>
      <c r="E11" s="148">
        <f>'Section 9 chart data'!K18</f>
        <v>12.92</v>
      </c>
      <c r="F11" s="45">
        <f t="shared" si="0"/>
        <v>1732.248</v>
      </c>
    </row>
    <row r="12" spans="2:6" ht="15" customHeight="1" x14ac:dyDescent="0.2">
      <c r="B12" s="42" t="s">
        <v>229</v>
      </c>
      <c r="C12" s="43">
        <f>'Section 9 chart data'!D19</f>
        <v>24.859000000000002</v>
      </c>
      <c r="D12" s="44">
        <f>'Section 9 chart data'!J19</f>
        <v>1609.4549999999999</v>
      </c>
      <c r="E12" s="148">
        <f>'Section 9 chart data'!K19</f>
        <v>13.29</v>
      </c>
      <c r="F12" s="45">
        <f t="shared" si="0"/>
        <v>1634.3139999999999</v>
      </c>
    </row>
    <row r="13" spans="2:6" ht="15" customHeight="1" x14ac:dyDescent="0.2">
      <c r="B13" s="46" t="s">
        <v>230</v>
      </c>
      <c r="C13" s="47">
        <f>'Section 9 chart data'!D20</f>
        <v>23.103999999999999</v>
      </c>
      <c r="D13" s="48">
        <f>'Section 9 chart data'!J20</f>
        <v>1401.5070000000001</v>
      </c>
      <c r="E13" s="149">
        <f>'Section 9 chart data'!K20</f>
        <v>14.25</v>
      </c>
      <c r="F13" s="49">
        <f t="shared" si="0"/>
        <v>1424.6110000000001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764</v>
      </c>
    </row>
    <row r="5" spans="2:6" ht="15" customHeight="1" x14ac:dyDescent="0.2">
      <c r="B5" s="895" t="s">
        <v>231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896"/>
      <c r="C6" s="26" t="s">
        <v>327</v>
      </c>
      <c r="D6" s="26" t="s">
        <v>327</v>
      </c>
      <c r="E6" s="3" t="s">
        <v>82</v>
      </c>
      <c r="F6" s="27" t="s">
        <v>327</v>
      </c>
    </row>
    <row r="7" spans="2:6" ht="15" customHeight="1" x14ac:dyDescent="0.2">
      <c r="B7" s="154" t="str">
        <f>Index!$B$4</f>
        <v>Kent South London and East Sussex</v>
      </c>
      <c r="C7" s="150"/>
      <c r="D7" s="150"/>
      <c r="E7" s="150"/>
      <c r="F7" s="150"/>
    </row>
    <row r="8" spans="2:6" ht="15" customHeight="1" x14ac:dyDescent="0.2">
      <c r="B8" s="42" t="s">
        <v>333</v>
      </c>
      <c r="C8" s="43">
        <f>'Section 9 chart data'!D25</f>
        <v>28.231999999999999</v>
      </c>
      <c r="D8" s="44">
        <f>'Section 9 chart data'!J25</f>
        <v>103.758</v>
      </c>
      <c r="E8" s="148">
        <f>'Section 9 chart data'!K25</f>
        <v>8.3699999999999992</v>
      </c>
      <c r="F8" s="45">
        <f t="shared" ref="F8:F13" si="0">SUM(C8,D8)</f>
        <v>131.99</v>
      </c>
    </row>
    <row r="9" spans="2:6" ht="15" customHeight="1" x14ac:dyDescent="0.2">
      <c r="B9" s="42" t="s">
        <v>224</v>
      </c>
      <c r="C9" s="43">
        <f>'Section 9 chart data'!D26</f>
        <v>28.704999999999998</v>
      </c>
      <c r="D9" s="44">
        <f>'Section 9 chart data'!J26</f>
        <v>90.965000000000003</v>
      </c>
      <c r="E9" s="148">
        <f>'Section 9 chart data'!K26</f>
        <v>9</v>
      </c>
      <c r="F9" s="45">
        <f t="shared" si="0"/>
        <v>119.67</v>
      </c>
    </row>
    <row r="10" spans="2:6" ht="15" customHeight="1" x14ac:dyDescent="0.2">
      <c r="B10" s="42" t="s">
        <v>227</v>
      </c>
      <c r="C10" s="43">
        <f>'Section 9 chart data'!D27</f>
        <v>26.861999999999998</v>
      </c>
      <c r="D10" s="44">
        <f>'Section 9 chart data'!J27</f>
        <v>74.066999999999993</v>
      </c>
      <c r="E10" s="148">
        <f>'Section 9 chart data'!K27</f>
        <v>10.26</v>
      </c>
      <c r="F10" s="45">
        <f t="shared" si="0"/>
        <v>100.92899999999999</v>
      </c>
    </row>
    <row r="11" spans="2:6" ht="15" customHeight="1" x14ac:dyDescent="0.2">
      <c r="B11" s="42" t="s">
        <v>228</v>
      </c>
      <c r="C11" s="43">
        <f>'Section 9 chart data'!D28</f>
        <v>25.794</v>
      </c>
      <c r="D11" s="44">
        <f>'Section 9 chart data'!J28</f>
        <v>63.533999999999999</v>
      </c>
      <c r="E11" s="148">
        <f>'Section 9 chart data'!K28</f>
        <v>11.83</v>
      </c>
      <c r="F11" s="45">
        <f t="shared" si="0"/>
        <v>89.328000000000003</v>
      </c>
    </row>
    <row r="12" spans="2:6" ht="15" customHeight="1" x14ac:dyDescent="0.2">
      <c r="B12" s="42" t="s">
        <v>229</v>
      </c>
      <c r="C12" s="43">
        <f>'Section 9 chart data'!D29</f>
        <v>24.859000000000002</v>
      </c>
      <c r="D12" s="44">
        <f>'Section 9 chart data'!J29</f>
        <v>63.698999999999998</v>
      </c>
      <c r="E12" s="148">
        <f>'Section 9 chart data'!K29</f>
        <v>11.76</v>
      </c>
      <c r="F12" s="45">
        <f t="shared" si="0"/>
        <v>88.557999999999993</v>
      </c>
    </row>
    <row r="13" spans="2:6" ht="15" customHeight="1" x14ac:dyDescent="0.2">
      <c r="B13" s="46" t="s">
        <v>230</v>
      </c>
      <c r="C13" s="47">
        <f>'Section 9 chart data'!D30</f>
        <v>23.103999999999999</v>
      </c>
      <c r="D13" s="48">
        <f>'Section 9 chart data'!J30</f>
        <v>67.950999999999993</v>
      </c>
      <c r="E13" s="149">
        <f>'Section 9 chart data'!K30</f>
        <v>11.68</v>
      </c>
      <c r="F13" s="49">
        <f t="shared" si="0"/>
        <v>91.054999999999993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193</v>
      </c>
      <c r="C3" t="s">
        <v>498</v>
      </c>
    </row>
    <row r="5" spans="2:6" ht="15" customHeight="1" x14ac:dyDescent="0.2">
      <c r="B5" s="873" t="s">
        <v>231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874"/>
      <c r="C6" s="26" t="s">
        <v>327</v>
      </c>
      <c r="D6" s="26" t="s">
        <v>327</v>
      </c>
      <c r="E6" s="3" t="s">
        <v>82</v>
      </c>
      <c r="F6" s="27" t="s">
        <v>327</v>
      </c>
    </row>
    <row r="7" spans="2:6" ht="15" customHeight="1" x14ac:dyDescent="0.2">
      <c r="B7" s="144" t="str">
        <f>Index!$B$4</f>
        <v>Kent South London and East Sussex</v>
      </c>
      <c r="C7" s="136"/>
      <c r="D7" s="136"/>
      <c r="E7" s="136"/>
      <c r="F7" s="136"/>
    </row>
    <row r="8" spans="2:6" ht="15" customHeight="1" x14ac:dyDescent="0.2">
      <c r="B8" s="42" t="s">
        <v>333</v>
      </c>
      <c r="C8" s="137">
        <f>'Section 10 chart data'!D50</f>
        <v>169.035</v>
      </c>
      <c r="D8" s="138">
        <f>'Section 10 chart data'!J50</f>
        <v>160.82599999999999</v>
      </c>
      <c r="E8" s="698">
        <f>'Section 10 chart data'!K50</f>
        <v>16.54</v>
      </c>
      <c r="F8" s="139">
        <f>SUM(C8,D8)</f>
        <v>329.86099999999999</v>
      </c>
    </row>
    <row r="9" spans="2:6" ht="15" customHeight="1" x14ac:dyDescent="0.2">
      <c r="B9" s="42" t="s">
        <v>224</v>
      </c>
      <c r="C9" s="137">
        <f>'Section 10 chart data'!D51</f>
        <v>120.30500000000001</v>
      </c>
      <c r="D9" s="138">
        <f>'Section 10 chart data'!J51</f>
        <v>139.34299999999999</v>
      </c>
      <c r="E9" s="698">
        <f>'Section 10 chart data'!K51</f>
        <v>15.82</v>
      </c>
      <c r="F9" s="139">
        <f t="shared" ref="F9:F17" si="0">SUM(C9,D9)</f>
        <v>259.64800000000002</v>
      </c>
    </row>
    <row r="10" spans="2:6" ht="15" customHeight="1" x14ac:dyDescent="0.2">
      <c r="B10" s="42" t="s">
        <v>227</v>
      </c>
      <c r="C10" s="137">
        <f>'Section 10 chart data'!D52</f>
        <v>143.113</v>
      </c>
      <c r="D10" s="138">
        <f>'Section 10 chart data'!J52</f>
        <v>172.786</v>
      </c>
      <c r="E10" s="698">
        <f>'Section 10 chart data'!K52</f>
        <v>18.29</v>
      </c>
      <c r="F10" s="139">
        <f t="shared" si="0"/>
        <v>315.899</v>
      </c>
    </row>
    <row r="11" spans="2:6" ht="15" customHeight="1" x14ac:dyDescent="0.2">
      <c r="B11" s="42" t="s">
        <v>228</v>
      </c>
      <c r="C11" s="137">
        <f>'Section 10 chart data'!D53</f>
        <v>145.471</v>
      </c>
      <c r="D11" s="138">
        <f>'Section 10 chart data'!J53</f>
        <v>93.953999999999994</v>
      </c>
      <c r="E11" s="698">
        <f>'Section 10 chart data'!K53</f>
        <v>22.78</v>
      </c>
      <c r="F11" s="139">
        <f t="shared" si="0"/>
        <v>239.42500000000001</v>
      </c>
    </row>
    <row r="12" spans="2:6" ht="15" customHeight="1" x14ac:dyDescent="0.2">
      <c r="B12" s="42" t="s">
        <v>229</v>
      </c>
      <c r="C12" s="137">
        <f>'Section 10 chart data'!D54</f>
        <v>109.753</v>
      </c>
      <c r="D12" s="138">
        <f>'Section 10 chart data'!J54</f>
        <v>86.736999999999995</v>
      </c>
      <c r="E12" s="698">
        <f>'Section 10 chart data'!K54</f>
        <v>25.34</v>
      </c>
      <c r="F12" s="139">
        <f t="shared" si="0"/>
        <v>196.49</v>
      </c>
    </row>
    <row r="13" spans="2:6" ht="15" customHeight="1" x14ac:dyDescent="0.2">
      <c r="B13" s="42" t="s">
        <v>230</v>
      </c>
      <c r="C13" s="137">
        <f>'Section 10 chart data'!D55</f>
        <v>130.58199999999999</v>
      </c>
      <c r="D13" s="138">
        <f>'Section 10 chart data'!J55</f>
        <v>116.59699999999999</v>
      </c>
      <c r="E13" s="698">
        <f>'Section 10 chart data'!K55</f>
        <v>22.62</v>
      </c>
      <c r="F13" s="139">
        <f t="shared" si="0"/>
        <v>247.17899999999997</v>
      </c>
    </row>
    <row r="14" spans="2:6" ht="15" customHeight="1" x14ac:dyDescent="0.2">
      <c r="B14" s="42" t="s">
        <v>334</v>
      </c>
      <c r="C14" s="137">
        <f>'Section 10 chart data'!D56</f>
        <v>116.366</v>
      </c>
      <c r="D14" s="138">
        <f>'Section 10 chart data'!J56</f>
        <v>134.774</v>
      </c>
      <c r="E14" s="698">
        <f>'Section 10 chart data'!K56</f>
        <v>27.91</v>
      </c>
      <c r="F14" s="139">
        <f t="shared" si="0"/>
        <v>251.14</v>
      </c>
    </row>
    <row r="15" spans="2:6" ht="15" customHeight="1" x14ac:dyDescent="0.2">
      <c r="B15" s="42" t="s">
        <v>335</v>
      </c>
      <c r="C15" s="137">
        <f>'Section 10 chart data'!D57</f>
        <v>99.707999999999998</v>
      </c>
      <c r="D15" s="138">
        <f>'Section 10 chart data'!J57</f>
        <v>63.48</v>
      </c>
      <c r="E15" s="698">
        <f>'Section 10 chart data'!K57</f>
        <v>19.22</v>
      </c>
      <c r="F15" s="139">
        <f t="shared" si="0"/>
        <v>163.18799999999999</v>
      </c>
    </row>
    <row r="16" spans="2:6" ht="15" customHeight="1" x14ac:dyDescent="0.2">
      <c r="B16" s="42" t="s">
        <v>233</v>
      </c>
      <c r="C16" s="137">
        <f>'Section 10 chart data'!D58</f>
        <v>108.762</v>
      </c>
      <c r="D16" s="138">
        <f>'Section 10 chart data'!J58</f>
        <v>41.133000000000003</v>
      </c>
      <c r="E16" s="698">
        <f>'Section 10 chart data'!K58</f>
        <v>13.14</v>
      </c>
      <c r="F16" s="139">
        <f t="shared" si="0"/>
        <v>149.89500000000001</v>
      </c>
    </row>
    <row r="17" spans="2:6" ht="15" customHeight="1" x14ac:dyDescent="0.2">
      <c r="B17" s="46" t="s">
        <v>234</v>
      </c>
      <c r="C17" s="137">
        <f>'Section 10 chart data'!D59</f>
        <v>188.303</v>
      </c>
      <c r="D17" s="138">
        <f>'Section 10 chart data'!J59</f>
        <v>63.802999999999997</v>
      </c>
      <c r="E17" s="698">
        <f>'Section 10 chart data'!K59</f>
        <v>20.57</v>
      </c>
      <c r="F17" s="139">
        <f t="shared" si="0"/>
        <v>252.10599999999999</v>
      </c>
    </row>
    <row r="18" spans="2:6" ht="15" customHeight="1" x14ac:dyDescent="0.2">
      <c r="B18" s="46" t="s">
        <v>235</v>
      </c>
      <c r="C18" s="137">
        <f>'Section 10 chart data'!D60</f>
        <v>95.311000000000007</v>
      </c>
      <c r="D18" s="138">
        <f>'Section 10 chart data'!J60</f>
        <v>58.523000000000003</v>
      </c>
      <c r="E18" s="698">
        <f>'Section 10 chart data'!K60</f>
        <v>15.38</v>
      </c>
      <c r="F18" s="140">
        <f>SUM(C18,D18)</f>
        <v>153.834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195</v>
      </c>
      <c r="C3" t="s">
        <v>493</v>
      </c>
    </row>
    <row r="5" spans="2:35" ht="15" customHeight="1" x14ac:dyDescent="0.2">
      <c r="B5" s="875" t="s">
        <v>77</v>
      </c>
      <c r="C5" s="877" t="s">
        <v>333</v>
      </c>
      <c r="D5" s="877"/>
      <c r="E5" s="877"/>
      <c r="F5" s="877" t="s">
        <v>224</v>
      </c>
      <c r="G5" s="877"/>
      <c r="H5" s="877"/>
      <c r="I5" s="802" t="s">
        <v>227</v>
      </c>
      <c r="J5" s="804"/>
      <c r="K5" s="803"/>
      <c r="L5" s="802" t="s">
        <v>228</v>
      </c>
      <c r="M5" s="804"/>
      <c r="N5" s="803"/>
      <c r="O5" s="802" t="s">
        <v>229</v>
      </c>
      <c r="P5" s="804"/>
      <c r="Q5" s="803"/>
      <c r="R5" s="802" t="s">
        <v>230</v>
      </c>
      <c r="S5" s="804"/>
      <c r="T5" s="803"/>
      <c r="U5" s="802" t="s">
        <v>334</v>
      </c>
      <c r="V5" s="804"/>
      <c r="W5" s="803"/>
      <c r="X5" s="802" t="s">
        <v>335</v>
      </c>
      <c r="Y5" s="804"/>
      <c r="Z5" s="803"/>
      <c r="AA5" s="802" t="s">
        <v>233</v>
      </c>
      <c r="AB5" s="804"/>
      <c r="AC5" s="803"/>
      <c r="AD5" s="802" t="s">
        <v>234</v>
      </c>
      <c r="AE5" s="804"/>
      <c r="AF5" s="803"/>
      <c r="AG5" s="802" t="s">
        <v>235</v>
      </c>
      <c r="AH5" s="804"/>
      <c r="AI5" s="804"/>
    </row>
    <row r="6" spans="2:35" ht="15" customHeight="1" x14ac:dyDescent="0.2">
      <c r="B6" s="897"/>
      <c r="C6" s="129" t="s">
        <v>78</v>
      </c>
      <c r="D6" s="879" t="s">
        <v>79</v>
      </c>
      <c r="E6" s="879"/>
      <c r="F6" s="129" t="s">
        <v>78</v>
      </c>
      <c r="G6" s="879" t="s">
        <v>79</v>
      </c>
      <c r="H6" s="879"/>
      <c r="I6" s="129" t="s">
        <v>78</v>
      </c>
      <c r="J6" s="805" t="s">
        <v>79</v>
      </c>
      <c r="K6" s="806"/>
      <c r="L6" s="129" t="s">
        <v>78</v>
      </c>
      <c r="M6" s="805" t="s">
        <v>79</v>
      </c>
      <c r="N6" s="806"/>
      <c r="O6" s="129" t="s">
        <v>78</v>
      </c>
      <c r="P6" s="805" t="s">
        <v>79</v>
      </c>
      <c r="Q6" s="806"/>
      <c r="R6" s="129" t="s">
        <v>78</v>
      </c>
      <c r="S6" s="805" t="s">
        <v>79</v>
      </c>
      <c r="T6" s="806"/>
      <c r="U6" s="129" t="s">
        <v>78</v>
      </c>
      <c r="V6" s="805" t="s">
        <v>79</v>
      </c>
      <c r="W6" s="806"/>
      <c r="X6" s="129" t="s">
        <v>78</v>
      </c>
      <c r="Y6" s="805" t="s">
        <v>79</v>
      </c>
      <c r="Z6" s="806"/>
      <c r="AA6" s="129" t="s">
        <v>78</v>
      </c>
      <c r="AB6" s="805" t="s">
        <v>79</v>
      </c>
      <c r="AC6" s="806"/>
      <c r="AD6" s="129" t="s">
        <v>78</v>
      </c>
      <c r="AE6" s="805" t="s">
        <v>79</v>
      </c>
      <c r="AF6" s="806"/>
      <c r="AG6" s="129" t="s">
        <v>78</v>
      </c>
      <c r="AH6" s="805" t="s">
        <v>79</v>
      </c>
      <c r="AI6" s="807"/>
    </row>
    <row r="7" spans="2:35" ht="30" customHeight="1" x14ac:dyDescent="0.2">
      <c r="B7" s="897"/>
      <c r="C7" s="878" t="s">
        <v>327</v>
      </c>
      <c r="D7" s="878"/>
      <c r="E7" s="130" t="s">
        <v>82</v>
      </c>
      <c r="F7" s="878" t="s">
        <v>327</v>
      </c>
      <c r="G7" s="878"/>
      <c r="H7" s="130" t="s">
        <v>82</v>
      </c>
      <c r="I7" s="898" t="s">
        <v>327</v>
      </c>
      <c r="J7" s="899"/>
      <c r="K7" s="130" t="s">
        <v>82</v>
      </c>
      <c r="L7" s="898" t="s">
        <v>327</v>
      </c>
      <c r="M7" s="899"/>
      <c r="N7" s="130" t="s">
        <v>82</v>
      </c>
      <c r="O7" s="898" t="s">
        <v>327</v>
      </c>
      <c r="P7" s="899"/>
      <c r="Q7" s="130" t="s">
        <v>82</v>
      </c>
      <c r="R7" s="898" t="s">
        <v>327</v>
      </c>
      <c r="S7" s="899"/>
      <c r="T7" s="130" t="s">
        <v>82</v>
      </c>
      <c r="U7" s="898" t="s">
        <v>327</v>
      </c>
      <c r="V7" s="899"/>
      <c r="W7" s="130" t="s">
        <v>82</v>
      </c>
      <c r="X7" s="898" t="s">
        <v>327</v>
      </c>
      <c r="Y7" s="899"/>
      <c r="Z7" s="130" t="s">
        <v>82</v>
      </c>
      <c r="AA7" s="898" t="s">
        <v>327</v>
      </c>
      <c r="AB7" s="899"/>
      <c r="AC7" s="130" t="s">
        <v>82</v>
      </c>
      <c r="AD7" s="898" t="s">
        <v>327</v>
      </c>
      <c r="AE7" s="899"/>
      <c r="AF7" s="130" t="s">
        <v>82</v>
      </c>
      <c r="AG7" s="898" t="s">
        <v>327</v>
      </c>
      <c r="AH7" s="899"/>
      <c r="AI7" s="131" t="s">
        <v>82</v>
      </c>
    </row>
    <row r="8" spans="2:35" ht="15" customHeight="1" x14ac:dyDescent="0.2">
      <c r="B8" s="144" t="str">
        <f>Index!$B$4</f>
        <v>Kent South London and East Sussex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7">
        <f>'Section 10 chart data'!$C$66</f>
        <v>13.311999999999999</v>
      </c>
      <c r="D9" s="327">
        <f>'Section 10 chart data'!$C$83</f>
        <v>160.82599999999999</v>
      </c>
      <c r="E9" s="702">
        <f>'Section 10 chart data'!$D$83</f>
        <v>16.54</v>
      </c>
      <c r="F9" s="327">
        <f>'Section 10 chart data'!$D$66</f>
        <v>15.592000000000001</v>
      </c>
      <c r="G9" s="327">
        <f>'Section 10 chart data'!$E$83</f>
        <v>139.34299999999999</v>
      </c>
      <c r="H9" s="702">
        <f>'Section 10 chart data'!$F$83</f>
        <v>15.82</v>
      </c>
      <c r="I9" s="327">
        <f>'Section 10 chart data'!$E$66</f>
        <v>13.680999999999999</v>
      </c>
      <c r="J9" s="327">
        <f>'Section 10 chart data'!$G$83</f>
        <v>172.786</v>
      </c>
      <c r="K9" s="702">
        <f>'Section 10 chart data'!$H$83</f>
        <v>18.29</v>
      </c>
      <c r="L9" s="327">
        <f>'Section 10 chart data'!$F$66</f>
        <v>18.491</v>
      </c>
      <c r="M9" s="327">
        <f>'Section 10 chart data'!$I$83</f>
        <v>93.953999999999994</v>
      </c>
      <c r="N9" s="702">
        <f>'Section 10 chart data'!$J$83</f>
        <v>22.78</v>
      </c>
      <c r="O9" s="327">
        <f>'Section 10 chart data'!$G$66</f>
        <v>19.349</v>
      </c>
      <c r="P9" s="327">
        <f>'Section 10 chart data'!$K$83</f>
        <v>86.736999999999995</v>
      </c>
      <c r="Q9" s="702">
        <f>'Section 10 chart data'!$L$83</f>
        <v>25.34</v>
      </c>
      <c r="R9" s="327">
        <f>'Section 10 chart data'!$H$66</f>
        <v>25.274999999999999</v>
      </c>
      <c r="S9" s="327">
        <f>'Section 10 chart data'!$M$83</f>
        <v>116.59699999999999</v>
      </c>
      <c r="T9" s="702">
        <f>'Section 10 chart data'!$N$83</f>
        <v>22.62</v>
      </c>
      <c r="U9" s="327">
        <f>'Section 10 chart data'!$I$66</f>
        <v>22.312000000000001</v>
      </c>
      <c r="V9" s="327">
        <f>'Section 10 chart data'!$O$83</f>
        <v>134.774</v>
      </c>
      <c r="W9" s="702">
        <f>'Section 10 chart data'!$P$83</f>
        <v>27.91</v>
      </c>
      <c r="X9" s="327">
        <f>'Section 10 chart data'!$J$66</f>
        <v>41.323</v>
      </c>
      <c r="Y9" s="327">
        <f>'Section 10 chart data'!$Q$83</f>
        <v>63.48</v>
      </c>
      <c r="Z9" s="702">
        <f>'Section 10 chart data'!$R$83</f>
        <v>19.22</v>
      </c>
      <c r="AA9" s="327">
        <f>'Section 10 chart data'!$K$66</f>
        <v>21.765000000000001</v>
      </c>
      <c r="AB9" s="327">
        <f>'Section 10 chart data'!$S$83</f>
        <v>41.133000000000003</v>
      </c>
      <c r="AC9" s="702">
        <f>'Section 10 chart data'!$T$83</f>
        <v>13.14</v>
      </c>
      <c r="AD9" s="327">
        <f>'Section 10 chart data'!$L$66</f>
        <v>57.508000000000003</v>
      </c>
      <c r="AE9" s="327">
        <f>'Section 10 chart data'!$U$83</f>
        <v>63.802999999999997</v>
      </c>
      <c r="AF9" s="702">
        <f>'Section 10 chart data'!$V$83</f>
        <v>20.57</v>
      </c>
      <c r="AG9" s="327">
        <f>'Section 10 chart data'!$M$66</f>
        <v>20.928000000000001</v>
      </c>
      <c r="AH9" s="327">
        <f>'Section 10 chart data'!$W$83</f>
        <v>58.523000000000003</v>
      </c>
      <c r="AI9" s="705">
        <f>'Section 10 chart data'!$X$83</f>
        <v>15.38</v>
      </c>
    </row>
    <row r="10" spans="2:35" ht="15" customHeight="1" x14ac:dyDescent="0.2">
      <c r="B10" s="161" t="s">
        <v>84</v>
      </c>
      <c r="C10" s="328">
        <f>'Section 10 chart data'!$C$67</f>
        <v>8.9999999999999993E-3</v>
      </c>
      <c r="D10" s="328">
        <f>'Section 10 chart data'!$C$84</f>
        <v>5.8840000000000003</v>
      </c>
      <c r="E10" s="703">
        <f>'Section 10 chart data'!$D$84</f>
        <v>64.91</v>
      </c>
      <c r="F10" s="328">
        <f>'Section 10 chart data'!$D$67</f>
        <v>5.0000000000000001E-3</v>
      </c>
      <c r="G10" s="328">
        <f>'Section 10 chart data'!$E$84</f>
        <v>3.8809999999999998</v>
      </c>
      <c r="H10" s="703">
        <f>'Section 10 chart data'!$F$84</f>
        <v>62.91</v>
      </c>
      <c r="I10" s="328">
        <f>'Section 10 chart data'!$E$67</f>
        <v>5.0000000000000001E-3</v>
      </c>
      <c r="J10" s="328">
        <f>'Section 10 chart data'!$G$84</f>
        <v>18.997</v>
      </c>
      <c r="K10" s="703">
        <f>'Section 10 chart data'!$H$84</f>
        <v>71.06</v>
      </c>
      <c r="L10" s="328">
        <f>'Section 10 chart data'!$F$67</f>
        <v>5.0000000000000001E-3</v>
      </c>
      <c r="M10" s="328">
        <f>'Section 10 chart data'!$I$84</f>
        <v>0.45100000000000001</v>
      </c>
      <c r="N10" s="703">
        <f>'Section 10 chart data'!$J$84</f>
        <v>77.989999999999995</v>
      </c>
      <c r="O10" s="328">
        <f>'Section 10 chart data'!$G$67</f>
        <v>0.14000000000000001</v>
      </c>
      <c r="P10" s="328">
        <f>'Section 10 chart data'!$K$84</f>
        <v>2.714</v>
      </c>
      <c r="Q10" s="703">
        <f>'Section 10 chart data'!$L$84</f>
        <v>39.79</v>
      </c>
      <c r="R10" s="328">
        <f>'Section 10 chart data'!$H$67</f>
        <v>0.189</v>
      </c>
      <c r="S10" s="328">
        <f>'Section 10 chart data'!$M$84</f>
        <v>2.7189999999999999</v>
      </c>
      <c r="T10" s="703">
        <f>'Section 10 chart data'!$N$84</f>
        <v>39.01</v>
      </c>
      <c r="U10" s="328">
        <f>'Section 10 chart data'!$I$67</f>
        <v>0.22900000000000001</v>
      </c>
      <c r="V10" s="328">
        <f>'Section 10 chart data'!$O$84</f>
        <v>3.1549999999999998</v>
      </c>
      <c r="W10" s="703">
        <f>'Section 10 chart data'!$P$84</f>
        <v>33.93</v>
      </c>
      <c r="X10" s="328">
        <f>'Section 10 chart data'!$J$67</f>
        <v>0.25800000000000001</v>
      </c>
      <c r="Y10" s="328">
        <f>'Section 10 chart data'!$Q$84</f>
        <v>5.3979999999999997</v>
      </c>
      <c r="Z10" s="703">
        <f>'Section 10 chart data'!$R$84</f>
        <v>32.29</v>
      </c>
      <c r="AA10" s="328">
        <f>'Section 10 chart data'!$K$67</f>
        <v>0.26900000000000002</v>
      </c>
      <c r="AB10" s="328">
        <f>'Section 10 chart data'!$S$84</f>
        <v>5.7060000000000004</v>
      </c>
      <c r="AC10" s="703">
        <f>'Section 10 chart data'!$T$84</f>
        <v>30.62</v>
      </c>
      <c r="AD10" s="328">
        <f>'Section 10 chart data'!$L$67</f>
        <v>0.27300000000000002</v>
      </c>
      <c r="AE10" s="328">
        <f>'Section 10 chart data'!$U$84</f>
        <v>6.5570000000000004</v>
      </c>
      <c r="AF10" s="703">
        <f>'Section 10 chart data'!$V$84</f>
        <v>29.54</v>
      </c>
      <c r="AG10" s="328">
        <f>'Section 10 chart data'!$M$67</f>
        <v>0.27400000000000002</v>
      </c>
      <c r="AH10" s="328">
        <f>'Section 10 chart data'!$W$84</f>
        <v>7.3890000000000002</v>
      </c>
      <c r="AI10" s="706">
        <f>'Section 10 chart data'!$X$84</f>
        <v>26.89</v>
      </c>
    </row>
    <row r="11" spans="2:35" ht="15" customHeight="1" x14ac:dyDescent="0.2">
      <c r="B11" s="161" t="s">
        <v>85</v>
      </c>
      <c r="C11" s="328">
        <f>'Section 10 chart data'!$C$68</f>
        <v>1.196</v>
      </c>
      <c r="D11" s="328">
        <f>'Section 10 chart data'!$C$85</f>
        <v>28.995999999999999</v>
      </c>
      <c r="E11" s="703">
        <f>'Section 10 chart data'!$D$85</f>
        <v>31.84</v>
      </c>
      <c r="F11" s="328">
        <f>'Section 10 chart data'!$D$68</f>
        <v>1.25</v>
      </c>
      <c r="G11" s="328">
        <f>'Section 10 chart data'!$E$85</f>
        <v>18.779</v>
      </c>
      <c r="H11" s="703">
        <f>'Section 10 chart data'!$F$85</f>
        <v>23.79</v>
      </c>
      <c r="I11" s="328">
        <f>'Section 10 chart data'!$E$68</f>
        <v>2.3650000000000002</v>
      </c>
      <c r="J11" s="328">
        <f>'Section 10 chart data'!$G$85</f>
        <v>57.238</v>
      </c>
      <c r="K11" s="703">
        <f>'Section 10 chart data'!$H$85</f>
        <v>35.46</v>
      </c>
      <c r="L11" s="328">
        <f>'Section 10 chart data'!$F$68</f>
        <v>1.274</v>
      </c>
      <c r="M11" s="328">
        <f>'Section 10 chart data'!$I$85</f>
        <v>16.774999999999999</v>
      </c>
      <c r="N11" s="703">
        <f>'Section 10 chart data'!$J$85</f>
        <v>27.91</v>
      </c>
      <c r="O11" s="328">
        <f>'Section 10 chart data'!$G$68</f>
        <v>1.4390000000000001</v>
      </c>
      <c r="P11" s="328">
        <f>'Section 10 chart data'!$K$85</f>
        <v>15.706</v>
      </c>
      <c r="Q11" s="703">
        <f>'Section 10 chart data'!$L$85</f>
        <v>46.06</v>
      </c>
      <c r="R11" s="328">
        <f>'Section 10 chart data'!$H$68</f>
        <v>1.5</v>
      </c>
      <c r="S11" s="328">
        <f>'Section 10 chart data'!$M$85</f>
        <v>61.165999999999997</v>
      </c>
      <c r="T11" s="703">
        <f>'Section 10 chart data'!$N$85</f>
        <v>36.47</v>
      </c>
      <c r="U11" s="328">
        <f>'Section 10 chart data'!$I$68</f>
        <v>1.488</v>
      </c>
      <c r="V11" s="328">
        <f>'Section 10 chart data'!$O$85</f>
        <v>54.692999999999998</v>
      </c>
      <c r="W11" s="703">
        <f>'Section 10 chart data'!$P$85</f>
        <v>48.86</v>
      </c>
      <c r="X11" s="328">
        <f>'Section 10 chart data'!$J$68</f>
        <v>3.12</v>
      </c>
      <c r="Y11" s="328">
        <f>'Section 10 chart data'!$Q$85</f>
        <v>26.457999999999998</v>
      </c>
      <c r="Z11" s="703">
        <f>'Section 10 chart data'!$R$85</f>
        <v>36.369999999999997</v>
      </c>
      <c r="AA11" s="328">
        <f>'Section 10 chart data'!$K$68</f>
        <v>4.3010000000000002</v>
      </c>
      <c r="AB11" s="328">
        <f>'Section 10 chart data'!$S$85</f>
        <v>9.4610000000000003</v>
      </c>
      <c r="AC11" s="703">
        <f>'Section 10 chart data'!$T$85</f>
        <v>22.27</v>
      </c>
      <c r="AD11" s="328">
        <f>'Section 10 chart data'!$L$68</f>
        <v>21.882999999999999</v>
      </c>
      <c r="AE11" s="328">
        <f>'Section 10 chart data'!$U$85</f>
        <v>12.798</v>
      </c>
      <c r="AF11" s="703">
        <f>'Section 10 chart data'!$V$85</f>
        <v>26.96</v>
      </c>
      <c r="AG11" s="328">
        <f>'Section 10 chart data'!$M$68</f>
        <v>6.5359999999999996</v>
      </c>
      <c r="AH11" s="328">
        <f>'Section 10 chart data'!$W$85</f>
        <v>8.8940000000000001</v>
      </c>
      <c r="AI11" s="706">
        <f>'Section 10 chart data'!$X$85</f>
        <v>16.89</v>
      </c>
    </row>
    <row r="12" spans="2:35" ht="15" customHeight="1" x14ac:dyDescent="0.2">
      <c r="B12" s="161" t="s">
        <v>86</v>
      </c>
      <c r="C12" s="328">
        <f>'Section 10 chart data'!$C$69</f>
        <v>5.1269999999999998</v>
      </c>
      <c r="D12" s="328">
        <f>'Section 10 chart data'!$C$86</f>
        <v>41.206000000000003</v>
      </c>
      <c r="E12" s="703">
        <f>'Section 10 chart data'!$D$86</f>
        <v>40.22</v>
      </c>
      <c r="F12" s="328">
        <f>'Section 10 chart data'!$D$69</f>
        <v>5.5220000000000002</v>
      </c>
      <c r="G12" s="328">
        <f>'Section 10 chart data'!$E$86</f>
        <v>32.454999999999998</v>
      </c>
      <c r="H12" s="703">
        <f>'Section 10 chart data'!$F$86</f>
        <v>34.58</v>
      </c>
      <c r="I12" s="328">
        <f>'Section 10 chart data'!$E$69</f>
        <v>6.0720000000000001</v>
      </c>
      <c r="J12" s="328">
        <f>'Section 10 chart data'!$G$86</f>
        <v>43.658000000000001</v>
      </c>
      <c r="K12" s="703">
        <f>'Section 10 chart data'!$H$86</f>
        <v>50.74</v>
      </c>
      <c r="L12" s="328">
        <f>'Section 10 chart data'!$F$69</f>
        <v>8.2609999999999992</v>
      </c>
      <c r="M12" s="328">
        <f>'Section 10 chart data'!$I$86</f>
        <v>25.423999999999999</v>
      </c>
      <c r="N12" s="703">
        <f>'Section 10 chart data'!$J$86</f>
        <v>67.400000000000006</v>
      </c>
      <c r="O12" s="328">
        <f>'Section 10 chart data'!$G$69</f>
        <v>9.5830000000000002</v>
      </c>
      <c r="P12" s="328">
        <f>'Section 10 chart data'!$K$86</f>
        <v>8.8149999999999995</v>
      </c>
      <c r="Q12" s="703">
        <f>'Section 10 chart data'!$L$86</f>
        <v>55.88</v>
      </c>
      <c r="R12" s="328">
        <f>'Section 10 chart data'!$H$69</f>
        <v>13.932</v>
      </c>
      <c r="S12" s="328">
        <f>'Section 10 chart data'!$M$86</f>
        <v>2.9950000000000001</v>
      </c>
      <c r="T12" s="703">
        <f>'Section 10 chart data'!$N$86</f>
        <v>34.51</v>
      </c>
      <c r="U12" s="328">
        <f>'Section 10 chart data'!$I$69</f>
        <v>10.128</v>
      </c>
      <c r="V12" s="328">
        <f>'Section 10 chart data'!$O$86</f>
        <v>15.221</v>
      </c>
      <c r="W12" s="703">
        <f>'Section 10 chart data'!$P$86</f>
        <v>60.65</v>
      </c>
      <c r="X12" s="328">
        <f>'Section 10 chart data'!$J$69</f>
        <v>26.811</v>
      </c>
      <c r="Y12" s="328">
        <f>'Section 10 chart data'!$Q$86</f>
        <v>1.2989999999999999</v>
      </c>
      <c r="Z12" s="703">
        <f>'Section 10 chart data'!$R$86</f>
        <v>41.58</v>
      </c>
      <c r="AA12" s="328">
        <f>'Section 10 chart data'!$K$69</f>
        <v>5.6710000000000003</v>
      </c>
      <c r="AB12" s="328">
        <f>'Section 10 chart data'!$S$86</f>
        <v>1.26</v>
      </c>
      <c r="AC12" s="703">
        <f>'Section 10 chart data'!$T$86</f>
        <v>41.06</v>
      </c>
      <c r="AD12" s="328">
        <f>'Section 10 chart data'!$L$69</f>
        <v>12.882</v>
      </c>
      <c r="AE12" s="328">
        <f>'Section 10 chart data'!$U$86</f>
        <v>1.21</v>
      </c>
      <c r="AF12" s="703">
        <f>'Section 10 chart data'!$V$86</f>
        <v>41.59</v>
      </c>
      <c r="AG12" s="328">
        <f>'Section 10 chart data'!$M$69</f>
        <v>4.7720000000000002</v>
      </c>
      <c r="AH12" s="328">
        <f>'Section 10 chart data'!$W$86</f>
        <v>5.3</v>
      </c>
      <c r="AI12" s="706">
        <f>'Section 10 chart data'!$X$86</f>
        <v>51.57</v>
      </c>
    </row>
    <row r="13" spans="2:35" ht="15" customHeight="1" x14ac:dyDescent="0.2">
      <c r="B13" s="161" t="s">
        <v>87</v>
      </c>
      <c r="C13" s="328">
        <f>'Section 10 chart data'!$C$70</f>
        <v>0.92400000000000004</v>
      </c>
      <c r="D13" s="328">
        <f>'Section 10 chart data'!$C$87</f>
        <v>6.702</v>
      </c>
      <c r="E13" s="703">
        <f>'Section 10 chart data'!$D$87</f>
        <v>39</v>
      </c>
      <c r="F13" s="328">
        <f>'Section 10 chart data'!$D$70</f>
        <v>2.3980000000000001</v>
      </c>
      <c r="G13" s="328">
        <f>'Section 10 chart data'!$E$87</f>
        <v>6.9539999999999997</v>
      </c>
      <c r="H13" s="703">
        <f>'Section 10 chart data'!$F$87</f>
        <v>36.08</v>
      </c>
      <c r="I13" s="328">
        <f>'Section 10 chart data'!$E$70</f>
        <v>1.095</v>
      </c>
      <c r="J13" s="328">
        <f>'Section 10 chart data'!$G$87</f>
        <v>5.9790000000000001</v>
      </c>
      <c r="K13" s="703">
        <f>'Section 10 chart data'!$H$87</f>
        <v>38.76</v>
      </c>
      <c r="L13" s="328">
        <f>'Section 10 chart data'!$F$70</f>
        <v>1.859</v>
      </c>
      <c r="M13" s="328">
        <f>'Section 10 chart data'!$I$87</f>
        <v>14.619</v>
      </c>
      <c r="N13" s="703">
        <f>'Section 10 chart data'!$J$87</f>
        <v>66.03</v>
      </c>
      <c r="O13" s="328">
        <f>'Section 10 chart data'!$G$70</f>
        <v>1.6140000000000001</v>
      </c>
      <c r="P13" s="328">
        <f>'Section 10 chart data'!$K$87</f>
        <v>23.664999999999999</v>
      </c>
      <c r="Q13" s="703">
        <f>'Section 10 chart data'!$L$87</f>
        <v>76.5</v>
      </c>
      <c r="R13" s="328">
        <f>'Section 10 chart data'!$H$70</f>
        <v>1.869</v>
      </c>
      <c r="S13" s="328">
        <f>'Section 10 chart data'!$M$87</f>
        <v>12.295999999999999</v>
      </c>
      <c r="T13" s="703">
        <f>'Section 10 chart data'!$N$87</f>
        <v>52.18</v>
      </c>
      <c r="U13" s="328">
        <f>'Section 10 chart data'!$I$70</f>
        <v>1.883</v>
      </c>
      <c r="V13" s="328">
        <f>'Section 10 chart data'!$O$87</f>
        <v>13.791</v>
      </c>
      <c r="W13" s="703">
        <f>'Section 10 chart data'!$P$87</f>
        <v>48.41</v>
      </c>
      <c r="X13" s="328">
        <f>'Section 10 chart data'!$J$70</f>
        <v>1.1719999999999999</v>
      </c>
      <c r="Y13" s="328">
        <f>'Section 10 chart data'!$Q$87</f>
        <v>10.250999999999999</v>
      </c>
      <c r="Z13" s="703">
        <f>'Section 10 chart data'!$R$87</f>
        <v>51.45</v>
      </c>
      <c r="AA13" s="328">
        <f>'Section 10 chart data'!$K$70</f>
        <v>3.5609999999999999</v>
      </c>
      <c r="AB13" s="328">
        <f>'Section 10 chart data'!$S$87</f>
        <v>3.1739999999999999</v>
      </c>
      <c r="AC13" s="703">
        <f>'Section 10 chart data'!$T$87</f>
        <v>47.19</v>
      </c>
      <c r="AD13" s="328">
        <f>'Section 10 chart data'!$L$70</f>
        <v>4.149</v>
      </c>
      <c r="AE13" s="328">
        <f>'Section 10 chart data'!$U$87</f>
        <v>19.942</v>
      </c>
      <c r="AF13" s="703">
        <f>'Section 10 chart data'!$V$87</f>
        <v>60.24</v>
      </c>
      <c r="AG13" s="328">
        <f>'Section 10 chart data'!$M$70</f>
        <v>1.014</v>
      </c>
      <c r="AH13" s="328">
        <f>'Section 10 chart data'!$W$87</f>
        <v>7.7489999999999997</v>
      </c>
      <c r="AI13" s="706">
        <f>'Section 10 chart data'!$X$87</f>
        <v>52.63</v>
      </c>
    </row>
    <row r="14" spans="2:35" ht="15" customHeight="1" x14ac:dyDescent="0.2">
      <c r="B14" s="161" t="s">
        <v>88</v>
      </c>
      <c r="C14" s="328">
        <f>'Section 10 chart data'!$C$71</f>
        <v>0.41299999999999998</v>
      </c>
      <c r="D14" s="328">
        <f>'Section 10 chart data'!$C$88</f>
        <v>31.484000000000002</v>
      </c>
      <c r="E14" s="703">
        <f>'Section 10 chart data'!$D$88</f>
        <v>27.06</v>
      </c>
      <c r="F14" s="328">
        <f>'Section 10 chart data'!$D$71</f>
        <v>0.63300000000000001</v>
      </c>
      <c r="G14" s="328">
        <f>'Section 10 chart data'!$E$88</f>
        <v>33.418999999999997</v>
      </c>
      <c r="H14" s="703">
        <f>'Section 10 chart data'!$F$88</f>
        <v>37.32</v>
      </c>
      <c r="I14" s="328">
        <f>'Section 10 chart data'!$E$71</f>
        <v>0.59899999999999998</v>
      </c>
      <c r="J14" s="328">
        <f>'Section 10 chart data'!$G$88</f>
        <v>20.773</v>
      </c>
      <c r="K14" s="703">
        <f>'Section 10 chart data'!$H$88</f>
        <v>41.32</v>
      </c>
      <c r="L14" s="328">
        <f>'Section 10 chart data'!$F$71</f>
        <v>1.244</v>
      </c>
      <c r="M14" s="328">
        <f>'Section 10 chart data'!$I$88</f>
        <v>10.741</v>
      </c>
      <c r="N14" s="703">
        <f>'Section 10 chart data'!$J$88</f>
        <v>37.18</v>
      </c>
      <c r="O14" s="328">
        <f>'Section 10 chart data'!$G$71</f>
        <v>1.0509999999999999</v>
      </c>
      <c r="P14" s="328">
        <f>'Section 10 chart data'!$K$88</f>
        <v>10.956</v>
      </c>
      <c r="Q14" s="703">
        <f>'Section 10 chart data'!$L$88</f>
        <v>37.590000000000003</v>
      </c>
      <c r="R14" s="328">
        <f>'Section 10 chart data'!$H$71</f>
        <v>1.028</v>
      </c>
      <c r="S14" s="328">
        <f>'Section 10 chart data'!$M$88</f>
        <v>15.849</v>
      </c>
      <c r="T14" s="703">
        <f>'Section 10 chart data'!$N$88</f>
        <v>55.85</v>
      </c>
      <c r="U14" s="328">
        <f>'Section 10 chart data'!$I$71</f>
        <v>1.8360000000000001</v>
      </c>
      <c r="V14" s="328">
        <f>'Section 10 chart data'!$O$88</f>
        <v>2.5299999999999998</v>
      </c>
      <c r="W14" s="703">
        <f>'Section 10 chart data'!$P$88</f>
        <v>35.93</v>
      </c>
      <c r="X14" s="328">
        <f>'Section 10 chart data'!$J$71</f>
        <v>2.5739999999999998</v>
      </c>
      <c r="Y14" s="328">
        <f>'Section 10 chart data'!$Q$88</f>
        <v>2.512</v>
      </c>
      <c r="Z14" s="703">
        <f>'Section 10 chart data'!$R$88</f>
        <v>35.08</v>
      </c>
      <c r="AA14" s="328">
        <f>'Section 10 chart data'!$K$71</f>
        <v>1.3069999999999999</v>
      </c>
      <c r="AB14" s="328">
        <f>'Section 10 chart data'!$S$88</f>
        <v>3.2930000000000001</v>
      </c>
      <c r="AC14" s="703">
        <f>'Section 10 chart data'!$T$88</f>
        <v>27.91</v>
      </c>
      <c r="AD14" s="328">
        <f>'Section 10 chart data'!$L$71</f>
        <v>3.2290000000000001</v>
      </c>
      <c r="AE14" s="328">
        <f>'Section 10 chart data'!$U$88</f>
        <v>3.7010000000000001</v>
      </c>
      <c r="AF14" s="703">
        <f>'Section 10 chart data'!$V$88</f>
        <v>28.16</v>
      </c>
      <c r="AG14" s="328">
        <f>'Section 10 chart data'!$M$71</f>
        <v>1.3380000000000001</v>
      </c>
      <c r="AH14" s="328">
        <f>'Section 10 chart data'!$W$88</f>
        <v>3.5790000000000002</v>
      </c>
      <c r="AI14" s="706">
        <f>'Section 10 chart data'!$X$88</f>
        <v>37.06</v>
      </c>
    </row>
    <row r="15" spans="2:35" ht="15" customHeight="1" x14ac:dyDescent="0.2">
      <c r="B15" s="161" t="s">
        <v>89</v>
      </c>
      <c r="C15" s="328">
        <f>'Section 10 chart data'!$C$72</f>
        <v>1.653</v>
      </c>
      <c r="D15" s="328">
        <f>'Section 10 chart data'!$C$89</f>
        <v>6.0890000000000004</v>
      </c>
      <c r="E15" s="703">
        <f>'Section 10 chart data'!$D$89</f>
        <v>77.349999999999994</v>
      </c>
      <c r="F15" s="328">
        <f>'Section 10 chart data'!$D$72</f>
        <v>2.0830000000000002</v>
      </c>
      <c r="G15" s="328">
        <f>'Section 10 chart data'!$E$89</f>
        <v>6.1319999999999997</v>
      </c>
      <c r="H15" s="703">
        <f>'Section 10 chart data'!$F$89</f>
        <v>61.36</v>
      </c>
      <c r="I15" s="328">
        <f>'Section 10 chart data'!$E$72</f>
        <v>1.5609999999999999</v>
      </c>
      <c r="J15" s="328">
        <f>'Section 10 chart data'!$G$89</f>
        <v>2.339</v>
      </c>
      <c r="K15" s="703">
        <f>'Section 10 chart data'!$H$89</f>
        <v>64.42</v>
      </c>
      <c r="L15" s="328">
        <f>'Section 10 chart data'!$F$72</f>
        <v>2.6339999999999999</v>
      </c>
      <c r="M15" s="328">
        <f>'Section 10 chart data'!$I$89</f>
        <v>1.903</v>
      </c>
      <c r="N15" s="703">
        <f>'Section 10 chart data'!$J$89</f>
        <v>68.03</v>
      </c>
      <c r="O15" s="328">
        <f>'Section 10 chart data'!$G$72</f>
        <v>3.5030000000000001</v>
      </c>
      <c r="P15" s="328">
        <f>'Section 10 chart data'!$K$89</f>
        <v>1.9950000000000001</v>
      </c>
      <c r="Q15" s="703">
        <f>'Section 10 chart data'!$L$89</f>
        <v>57.24</v>
      </c>
      <c r="R15" s="328">
        <f>'Section 10 chart data'!$H$72</f>
        <v>3.3889999999999998</v>
      </c>
      <c r="S15" s="328">
        <f>'Section 10 chart data'!$M$89</f>
        <v>2.7090000000000001</v>
      </c>
      <c r="T15" s="703">
        <f>'Section 10 chart data'!$N$89</f>
        <v>34.15</v>
      </c>
      <c r="U15" s="328">
        <f>'Section 10 chart data'!$I$72</f>
        <v>4.742</v>
      </c>
      <c r="V15" s="328">
        <f>'Section 10 chart data'!$O$89</f>
        <v>3.395</v>
      </c>
      <c r="W15" s="703">
        <f>'Section 10 chart data'!$P$89</f>
        <v>25.12</v>
      </c>
      <c r="X15" s="328">
        <f>'Section 10 chart data'!$J$72</f>
        <v>5.008</v>
      </c>
      <c r="Y15" s="328">
        <f>'Section 10 chart data'!$Q$89</f>
        <v>4.3730000000000002</v>
      </c>
      <c r="Z15" s="703">
        <f>'Section 10 chart data'!$R$89</f>
        <v>21.43</v>
      </c>
      <c r="AA15" s="328">
        <f>'Section 10 chart data'!$K$72</f>
        <v>4.2069999999999999</v>
      </c>
      <c r="AB15" s="328">
        <f>'Section 10 chart data'!$S$89</f>
        <v>4.8339999999999996</v>
      </c>
      <c r="AC15" s="703">
        <f>'Section 10 chart data'!$T$89</f>
        <v>19.809999999999999</v>
      </c>
      <c r="AD15" s="328">
        <f>'Section 10 chart data'!$L$72</f>
        <v>5.8079999999999998</v>
      </c>
      <c r="AE15" s="328">
        <f>'Section 10 chart data'!$U$89</f>
        <v>5.399</v>
      </c>
      <c r="AF15" s="703">
        <f>'Section 10 chart data'!$V$89</f>
        <v>18.91</v>
      </c>
      <c r="AG15" s="328">
        <f>'Section 10 chart data'!$M$72</f>
        <v>3.9510000000000001</v>
      </c>
      <c r="AH15" s="328">
        <f>'Section 10 chart data'!$W$89</f>
        <v>5.75</v>
      </c>
      <c r="AI15" s="706">
        <f>'Section 10 chart data'!$X$89</f>
        <v>19.329999999999998</v>
      </c>
    </row>
    <row r="16" spans="2:35" ht="15" customHeight="1" x14ac:dyDescent="0.2">
      <c r="B16" s="161" t="s">
        <v>90</v>
      </c>
      <c r="C16" s="328">
        <f>'Section 10 chart data'!$C$73</f>
        <v>0</v>
      </c>
      <c r="D16" s="328">
        <f>'Section 10 chart data'!$C$90</f>
        <v>0</v>
      </c>
      <c r="E16" s="703">
        <f>'Section 10 chart data'!$D$90</f>
        <v>0</v>
      </c>
      <c r="F16" s="328">
        <f>'Section 10 chart data'!$D$73</f>
        <v>0</v>
      </c>
      <c r="G16" s="328">
        <f>'Section 10 chart data'!$E$90</f>
        <v>0</v>
      </c>
      <c r="H16" s="703">
        <f>'Section 10 chart data'!$F$90</f>
        <v>0</v>
      </c>
      <c r="I16" s="328">
        <f>'Section 10 chart data'!$E$73</f>
        <v>0</v>
      </c>
      <c r="J16" s="328">
        <f>'Section 10 chart data'!$G$90</f>
        <v>0</v>
      </c>
      <c r="K16" s="703">
        <f>'Section 10 chart data'!$H$90</f>
        <v>0</v>
      </c>
      <c r="L16" s="328">
        <f>'Section 10 chart data'!$F$73</f>
        <v>0</v>
      </c>
      <c r="M16" s="328">
        <f>'Section 10 chart data'!$I$90</f>
        <v>0</v>
      </c>
      <c r="N16" s="703">
        <f>'Section 10 chart data'!$J$90</f>
        <v>0</v>
      </c>
      <c r="O16" s="328">
        <f>'Section 10 chart data'!$G$73</f>
        <v>0</v>
      </c>
      <c r="P16" s="328">
        <f>'Section 10 chart data'!$K$90</f>
        <v>0</v>
      </c>
      <c r="Q16" s="703">
        <f>'Section 10 chart data'!$L$90</f>
        <v>0</v>
      </c>
      <c r="R16" s="328">
        <f>'Section 10 chart data'!$H$73</f>
        <v>1E-3</v>
      </c>
      <c r="S16" s="328">
        <f>'Section 10 chart data'!$M$90</f>
        <v>1.7000000000000001E-2</v>
      </c>
      <c r="T16" s="703">
        <f>'Section 10 chart data'!$N$90</f>
        <v>50.29</v>
      </c>
      <c r="U16" s="328">
        <f>'Section 10 chart data'!$I$73</f>
        <v>1E-3</v>
      </c>
      <c r="V16" s="328">
        <f>'Section 10 chart data'!$O$90</f>
        <v>1.7000000000000001E-2</v>
      </c>
      <c r="W16" s="703">
        <f>'Section 10 chart data'!$P$90</f>
        <v>50.29</v>
      </c>
      <c r="X16" s="328">
        <f>'Section 10 chart data'!$J$73</f>
        <v>1E-3</v>
      </c>
      <c r="Y16" s="328">
        <f>'Section 10 chart data'!$Q$90</f>
        <v>1.7000000000000001E-2</v>
      </c>
      <c r="Z16" s="703">
        <f>'Section 10 chart data'!$R$90</f>
        <v>50.29</v>
      </c>
      <c r="AA16" s="328">
        <f>'Section 10 chart data'!$K$73</f>
        <v>1E-3</v>
      </c>
      <c r="AB16" s="328">
        <f>'Section 10 chart data'!$S$90</f>
        <v>1.7000000000000001E-2</v>
      </c>
      <c r="AC16" s="703">
        <f>'Section 10 chart data'!$T$90</f>
        <v>50.29</v>
      </c>
      <c r="AD16" s="328">
        <f>'Section 10 chart data'!$L$73</f>
        <v>1E-3</v>
      </c>
      <c r="AE16" s="328">
        <f>'Section 10 chart data'!$U$90</f>
        <v>1.7000000000000001E-2</v>
      </c>
      <c r="AF16" s="703">
        <f>'Section 10 chart data'!$V$90</f>
        <v>50.29</v>
      </c>
      <c r="AG16" s="328">
        <f>'Section 10 chart data'!$M$73</f>
        <v>1E-3</v>
      </c>
      <c r="AH16" s="328">
        <f>'Section 10 chart data'!$W$90</f>
        <v>1.7000000000000001E-2</v>
      </c>
      <c r="AI16" s="706">
        <f>'Section 10 chart data'!$X$90</f>
        <v>50.29</v>
      </c>
    </row>
    <row r="17" spans="2:35" ht="15" customHeight="1" x14ac:dyDescent="0.2">
      <c r="B17" s="163" t="s">
        <v>91</v>
      </c>
      <c r="C17" s="329">
        <f>'Section 10 chart data'!$C$74</f>
        <v>3.9910000000000001</v>
      </c>
      <c r="D17" s="329">
        <f>'Section 10 chart data'!$C$91</f>
        <v>42.204000000000001</v>
      </c>
      <c r="E17" s="704">
        <f>'Section 10 chart data'!$D$91</f>
        <v>32.69</v>
      </c>
      <c r="F17" s="329">
        <f>'Section 10 chart data'!$D$74</f>
        <v>3.7010000000000001</v>
      </c>
      <c r="G17" s="329">
        <f>'Section 10 chart data'!$E$91</f>
        <v>42.874000000000002</v>
      </c>
      <c r="H17" s="704">
        <f>'Section 10 chart data'!$F$91</f>
        <v>36.450000000000003</v>
      </c>
      <c r="I17" s="329">
        <f>'Section 10 chart data'!$E$74</f>
        <v>1.984</v>
      </c>
      <c r="J17" s="329">
        <f>'Section 10 chart data'!$G$91</f>
        <v>24.635999999999999</v>
      </c>
      <c r="K17" s="704">
        <f>'Section 10 chart data'!$H$91</f>
        <v>33.39</v>
      </c>
      <c r="L17" s="329">
        <f>'Section 10 chart data'!$F$74</f>
        <v>3.214</v>
      </c>
      <c r="M17" s="329">
        <f>'Section 10 chart data'!$I$91</f>
        <v>25.004000000000001</v>
      </c>
      <c r="N17" s="704">
        <f>'Section 10 chart data'!$J$91</f>
        <v>32.479999999999997</v>
      </c>
      <c r="O17" s="329">
        <f>'Section 10 chart data'!$G$74</f>
        <v>2.0190000000000001</v>
      </c>
      <c r="P17" s="329">
        <f>'Section 10 chart data'!$K$91</f>
        <v>23.866</v>
      </c>
      <c r="Q17" s="704">
        <f>'Section 10 chart data'!$L$91</f>
        <v>41.96</v>
      </c>
      <c r="R17" s="329">
        <f>'Section 10 chart data'!$H$74</f>
        <v>3.367</v>
      </c>
      <c r="S17" s="329">
        <f>'Section 10 chart data'!$M$91</f>
        <v>18.742999999999999</v>
      </c>
      <c r="T17" s="704">
        <f>'Section 10 chart data'!$N$91</f>
        <v>38.1</v>
      </c>
      <c r="U17" s="329">
        <f>'Section 10 chart data'!$I$74</f>
        <v>2.004</v>
      </c>
      <c r="V17" s="329">
        <f>'Section 10 chart data'!$O$91</f>
        <v>41.881999999999998</v>
      </c>
      <c r="W17" s="704">
        <f>'Section 10 chart data'!$P$91</f>
        <v>62.3</v>
      </c>
      <c r="X17" s="329">
        <f>'Section 10 chart data'!$J$74</f>
        <v>2.3780000000000001</v>
      </c>
      <c r="Y17" s="329">
        <f>'Section 10 chart data'!$Q$91</f>
        <v>13.311</v>
      </c>
      <c r="Z17" s="704">
        <f>'Section 10 chart data'!$R$91</f>
        <v>25.18</v>
      </c>
      <c r="AA17" s="329">
        <f>'Section 10 chart data'!$K$74</f>
        <v>2.4470000000000001</v>
      </c>
      <c r="AB17" s="329">
        <f>'Section 10 chart data'!$S$91</f>
        <v>13.656000000000001</v>
      </c>
      <c r="AC17" s="704">
        <f>'Section 10 chart data'!$T$91</f>
        <v>17.22</v>
      </c>
      <c r="AD17" s="329">
        <f>'Section 10 chart data'!$L$74</f>
        <v>9.2840000000000007</v>
      </c>
      <c r="AE17" s="329">
        <f>'Section 10 chart data'!$U$91</f>
        <v>14.403</v>
      </c>
      <c r="AF17" s="704">
        <f>'Section 10 chart data'!$V$91</f>
        <v>17.87</v>
      </c>
      <c r="AG17" s="329">
        <f>'Section 10 chart data'!$M$74</f>
        <v>3.0409999999999999</v>
      </c>
      <c r="AH17" s="329">
        <f>'Section 10 chart data'!$W$91</f>
        <v>20.140999999999998</v>
      </c>
      <c r="AI17" s="707">
        <f>'Section 10 chart data'!$X$91</f>
        <v>30.26</v>
      </c>
    </row>
    <row r="20" spans="2:35" ht="15" customHeight="1" x14ac:dyDescent="0.2">
      <c r="B20" s="875" t="s">
        <v>77</v>
      </c>
      <c r="C20" s="877" t="s">
        <v>333</v>
      </c>
      <c r="D20" s="877"/>
      <c r="E20" s="877"/>
      <c r="F20" s="877" t="s">
        <v>224</v>
      </c>
      <c r="G20" s="877"/>
      <c r="H20" s="802"/>
    </row>
    <row r="21" spans="2:35" ht="15" customHeight="1" x14ac:dyDescent="0.2">
      <c r="B21" s="897"/>
      <c r="C21" s="324" t="s">
        <v>78</v>
      </c>
      <c r="D21" s="879" t="s">
        <v>79</v>
      </c>
      <c r="E21" s="879"/>
      <c r="F21" s="324" t="s">
        <v>78</v>
      </c>
      <c r="G21" s="879" t="s">
        <v>79</v>
      </c>
      <c r="H21" s="805"/>
    </row>
    <row r="22" spans="2:35" ht="30" customHeight="1" x14ac:dyDescent="0.2">
      <c r="B22" s="897"/>
      <c r="C22" s="878" t="s">
        <v>327</v>
      </c>
      <c r="D22" s="878"/>
      <c r="E22" s="130" t="s">
        <v>82</v>
      </c>
      <c r="F22" s="878" t="s">
        <v>327</v>
      </c>
      <c r="G22" s="878"/>
      <c r="H22" s="131" t="s">
        <v>82</v>
      </c>
    </row>
    <row r="23" spans="2:35" ht="15" customHeight="1" x14ac:dyDescent="0.2">
      <c r="B23" s="144" t="str">
        <f>Index!$B$4</f>
        <v>Kent South London and East Sussex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7">
        <f>$C$9</f>
        <v>13.311999999999999</v>
      </c>
      <c r="D24" s="327">
        <f>$D$9</f>
        <v>160.82599999999999</v>
      </c>
      <c r="E24" s="702">
        <f>$E$9</f>
        <v>16.54</v>
      </c>
      <c r="F24" s="327">
        <f>$F$9</f>
        <v>15.592000000000001</v>
      </c>
      <c r="G24" s="327">
        <f>$G$9</f>
        <v>139.34299999999999</v>
      </c>
      <c r="H24" s="705">
        <f>$H$9</f>
        <v>15.82</v>
      </c>
    </row>
    <row r="25" spans="2:35" ht="15" customHeight="1" x14ac:dyDescent="0.2">
      <c r="B25" s="161" t="s">
        <v>84</v>
      </c>
      <c r="C25" s="328">
        <f>$C$10</f>
        <v>8.9999999999999993E-3</v>
      </c>
      <c r="D25" s="328">
        <f>$D$10</f>
        <v>5.8840000000000003</v>
      </c>
      <c r="E25" s="703">
        <f>$E$10</f>
        <v>64.91</v>
      </c>
      <c r="F25" s="328">
        <f>$F$10</f>
        <v>5.0000000000000001E-3</v>
      </c>
      <c r="G25" s="328">
        <f>$G$10</f>
        <v>3.8809999999999998</v>
      </c>
      <c r="H25" s="706">
        <f>$H$10</f>
        <v>62.91</v>
      </c>
    </row>
    <row r="26" spans="2:35" ht="15" customHeight="1" x14ac:dyDescent="0.2">
      <c r="B26" s="161" t="s">
        <v>85</v>
      </c>
      <c r="C26" s="328">
        <f>$C$11</f>
        <v>1.196</v>
      </c>
      <c r="D26" s="328">
        <f>$D$11</f>
        <v>28.995999999999999</v>
      </c>
      <c r="E26" s="703">
        <f>$E$11</f>
        <v>31.84</v>
      </c>
      <c r="F26" s="328">
        <f>$F$11</f>
        <v>1.25</v>
      </c>
      <c r="G26" s="328">
        <f>$G$11</f>
        <v>18.779</v>
      </c>
      <c r="H26" s="706">
        <f>$H$11</f>
        <v>23.79</v>
      </c>
    </row>
    <row r="27" spans="2:35" ht="15" customHeight="1" x14ac:dyDescent="0.2">
      <c r="B27" s="161" t="s">
        <v>86</v>
      </c>
      <c r="C27" s="328">
        <f>$C$12</f>
        <v>5.1269999999999998</v>
      </c>
      <c r="D27" s="328">
        <f>$D$12</f>
        <v>41.206000000000003</v>
      </c>
      <c r="E27" s="703">
        <f>$E$12</f>
        <v>40.22</v>
      </c>
      <c r="F27" s="328">
        <f>$F$12</f>
        <v>5.5220000000000002</v>
      </c>
      <c r="G27" s="328">
        <f>$G$12</f>
        <v>32.454999999999998</v>
      </c>
      <c r="H27" s="706">
        <f>$H$12</f>
        <v>34.58</v>
      </c>
    </row>
    <row r="28" spans="2:35" ht="15" customHeight="1" x14ac:dyDescent="0.2">
      <c r="B28" s="161" t="s">
        <v>87</v>
      </c>
      <c r="C28" s="328">
        <f>$C$13</f>
        <v>0.92400000000000004</v>
      </c>
      <c r="D28" s="328">
        <f>$D$13</f>
        <v>6.702</v>
      </c>
      <c r="E28" s="703">
        <f>$E$13</f>
        <v>39</v>
      </c>
      <c r="F28" s="328">
        <f>$F$13</f>
        <v>2.3980000000000001</v>
      </c>
      <c r="G28" s="328">
        <f>$G$13</f>
        <v>6.9539999999999997</v>
      </c>
      <c r="H28" s="706">
        <f>$H$13</f>
        <v>36.08</v>
      </c>
    </row>
    <row r="29" spans="2:35" ht="15" customHeight="1" x14ac:dyDescent="0.2">
      <c r="B29" s="161" t="s">
        <v>88</v>
      </c>
      <c r="C29" s="328">
        <f>$C$14</f>
        <v>0.41299999999999998</v>
      </c>
      <c r="D29" s="328">
        <f>$D$14</f>
        <v>31.484000000000002</v>
      </c>
      <c r="E29" s="703">
        <f>$E$14</f>
        <v>27.06</v>
      </c>
      <c r="F29" s="328">
        <f>$F$14</f>
        <v>0.63300000000000001</v>
      </c>
      <c r="G29" s="328">
        <f>$G$14</f>
        <v>33.418999999999997</v>
      </c>
      <c r="H29" s="706">
        <f>$H$14</f>
        <v>37.32</v>
      </c>
    </row>
    <row r="30" spans="2:35" ht="15" customHeight="1" x14ac:dyDescent="0.2">
      <c r="B30" s="161" t="s">
        <v>89</v>
      </c>
      <c r="C30" s="328">
        <f>$C$15</f>
        <v>1.653</v>
      </c>
      <c r="D30" s="328">
        <f>$D$15</f>
        <v>6.0890000000000004</v>
      </c>
      <c r="E30" s="703">
        <f>$E$15</f>
        <v>77.349999999999994</v>
      </c>
      <c r="F30" s="328">
        <f>$F$15</f>
        <v>2.0830000000000002</v>
      </c>
      <c r="G30" s="328">
        <f>$G$15</f>
        <v>6.1319999999999997</v>
      </c>
      <c r="H30" s="706">
        <f>$H$15</f>
        <v>61.36</v>
      </c>
    </row>
    <row r="31" spans="2:35" ht="15" customHeight="1" x14ac:dyDescent="0.2">
      <c r="B31" s="161" t="s">
        <v>90</v>
      </c>
      <c r="C31" s="328">
        <f>$C$16</f>
        <v>0</v>
      </c>
      <c r="D31" s="328">
        <f>$D$16</f>
        <v>0</v>
      </c>
      <c r="E31" s="703">
        <f>$E$16</f>
        <v>0</v>
      </c>
      <c r="F31" s="328">
        <f>$F$16</f>
        <v>0</v>
      </c>
      <c r="G31" s="328">
        <f>$G$16</f>
        <v>0</v>
      </c>
      <c r="H31" s="706">
        <f>$H$16</f>
        <v>0</v>
      </c>
    </row>
    <row r="32" spans="2:35" ht="15" customHeight="1" x14ac:dyDescent="0.2">
      <c r="B32" s="163" t="s">
        <v>91</v>
      </c>
      <c r="C32" s="329">
        <f>$C$17</f>
        <v>3.9910000000000001</v>
      </c>
      <c r="D32" s="329">
        <f>$D$17</f>
        <v>42.204000000000001</v>
      </c>
      <c r="E32" s="704">
        <f>$E$17</f>
        <v>32.69</v>
      </c>
      <c r="F32" s="329">
        <f>$F$17</f>
        <v>3.7010000000000001</v>
      </c>
      <c r="G32" s="329">
        <f>$G$17</f>
        <v>42.874000000000002</v>
      </c>
      <c r="H32" s="707">
        <f>$H$17</f>
        <v>36.450000000000003</v>
      </c>
    </row>
    <row r="35" spans="2:8" ht="15" customHeight="1" x14ac:dyDescent="0.2">
      <c r="B35" s="875" t="s">
        <v>77</v>
      </c>
      <c r="C35" s="877" t="s">
        <v>227</v>
      </c>
      <c r="D35" s="877"/>
      <c r="E35" s="877"/>
      <c r="F35" s="877" t="s">
        <v>228</v>
      </c>
      <c r="G35" s="877"/>
      <c r="H35" s="802"/>
    </row>
    <row r="36" spans="2:8" ht="15" customHeight="1" x14ac:dyDescent="0.2">
      <c r="B36" s="897"/>
      <c r="C36" s="324" t="s">
        <v>78</v>
      </c>
      <c r="D36" s="879" t="s">
        <v>79</v>
      </c>
      <c r="E36" s="879"/>
      <c r="F36" s="324" t="s">
        <v>78</v>
      </c>
      <c r="G36" s="879" t="s">
        <v>79</v>
      </c>
      <c r="H36" s="805"/>
    </row>
    <row r="37" spans="2:8" ht="30" customHeight="1" x14ac:dyDescent="0.2">
      <c r="B37" s="897"/>
      <c r="C37" s="878" t="s">
        <v>327</v>
      </c>
      <c r="D37" s="878"/>
      <c r="E37" s="130" t="s">
        <v>82</v>
      </c>
      <c r="F37" s="878" t="s">
        <v>327</v>
      </c>
      <c r="G37" s="878"/>
      <c r="H37" s="131" t="s">
        <v>82</v>
      </c>
    </row>
    <row r="38" spans="2:8" ht="15" customHeight="1" x14ac:dyDescent="0.2">
      <c r="B38" s="144" t="str">
        <f>Index!$B$4</f>
        <v>Kent South London and East Sussex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7">
        <f>$I$9</f>
        <v>13.680999999999999</v>
      </c>
      <c r="D39" s="327">
        <f>$J$9</f>
        <v>172.786</v>
      </c>
      <c r="E39" s="702">
        <f>$K$9</f>
        <v>18.29</v>
      </c>
      <c r="F39" s="327">
        <f>$L$9</f>
        <v>18.491</v>
      </c>
      <c r="G39" s="327">
        <f>$M$9</f>
        <v>93.953999999999994</v>
      </c>
      <c r="H39" s="705">
        <f>$N$9</f>
        <v>22.78</v>
      </c>
    </row>
    <row r="40" spans="2:8" ht="15" customHeight="1" x14ac:dyDescent="0.2">
      <c r="B40" s="161" t="s">
        <v>84</v>
      </c>
      <c r="C40" s="328">
        <f>$I$10</f>
        <v>5.0000000000000001E-3</v>
      </c>
      <c r="D40" s="328">
        <f>$J$10</f>
        <v>18.997</v>
      </c>
      <c r="E40" s="703">
        <f>$K$10</f>
        <v>71.06</v>
      </c>
      <c r="F40" s="328">
        <f>$L$10</f>
        <v>5.0000000000000001E-3</v>
      </c>
      <c r="G40" s="328">
        <f>$M$10</f>
        <v>0.45100000000000001</v>
      </c>
      <c r="H40" s="706">
        <f>$N$10</f>
        <v>77.989999999999995</v>
      </c>
    </row>
    <row r="41" spans="2:8" ht="15" customHeight="1" x14ac:dyDescent="0.2">
      <c r="B41" s="161" t="s">
        <v>85</v>
      </c>
      <c r="C41" s="328">
        <f>$I$11</f>
        <v>2.3650000000000002</v>
      </c>
      <c r="D41" s="328">
        <f>$J$11</f>
        <v>57.238</v>
      </c>
      <c r="E41" s="703">
        <f>$K$11</f>
        <v>35.46</v>
      </c>
      <c r="F41" s="328">
        <f>$L$11</f>
        <v>1.274</v>
      </c>
      <c r="G41" s="328">
        <f>$M$11</f>
        <v>16.774999999999999</v>
      </c>
      <c r="H41" s="706">
        <f>$N$11</f>
        <v>27.91</v>
      </c>
    </row>
    <row r="42" spans="2:8" ht="15" customHeight="1" x14ac:dyDescent="0.2">
      <c r="B42" s="161" t="s">
        <v>86</v>
      </c>
      <c r="C42" s="328">
        <f>$I$12</f>
        <v>6.0720000000000001</v>
      </c>
      <c r="D42" s="328">
        <f>$J$12</f>
        <v>43.658000000000001</v>
      </c>
      <c r="E42" s="703">
        <f>$K$12</f>
        <v>50.74</v>
      </c>
      <c r="F42" s="328">
        <f>$L$12</f>
        <v>8.2609999999999992</v>
      </c>
      <c r="G42" s="328">
        <f>$M$12</f>
        <v>25.423999999999999</v>
      </c>
      <c r="H42" s="706">
        <f>$N$12</f>
        <v>67.400000000000006</v>
      </c>
    </row>
    <row r="43" spans="2:8" ht="15" customHeight="1" x14ac:dyDescent="0.2">
      <c r="B43" s="161" t="s">
        <v>87</v>
      </c>
      <c r="C43" s="328">
        <f>$I$13</f>
        <v>1.095</v>
      </c>
      <c r="D43" s="328">
        <f>$J$13</f>
        <v>5.9790000000000001</v>
      </c>
      <c r="E43" s="703">
        <f>$K$13</f>
        <v>38.76</v>
      </c>
      <c r="F43" s="328">
        <f>$L$13</f>
        <v>1.859</v>
      </c>
      <c r="G43" s="328">
        <f>$M$13</f>
        <v>14.619</v>
      </c>
      <c r="H43" s="706">
        <f>$N$13</f>
        <v>66.03</v>
      </c>
    </row>
    <row r="44" spans="2:8" ht="15" customHeight="1" x14ac:dyDescent="0.2">
      <c r="B44" s="161" t="s">
        <v>88</v>
      </c>
      <c r="C44" s="328">
        <f>$I$14</f>
        <v>0.59899999999999998</v>
      </c>
      <c r="D44" s="328">
        <f>$J$14</f>
        <v>20.773</v>
      </c>
      <c r="E44" s="703">
        <f>$K$14</f>
        <v>41.32</v>
      </c>
      <c r="F44" s="328">
        <f>$L$14</f>
        <v>1.244</v>
      </c>
      <c r="G44" s="328">
        <f>$M$14</f>
        <v>10.741</v>
      </c>
      <c r="H44" s="706">
        <f>$N$14</f>
        <v>37.18</v>
      </c>
    </row>
    <row r="45" spans="2:8" ht="15" customHeight="1" x14ac:dyDescent="0.2">
      <c r="B45" s="161" t="s">
        <v>89</v>
      </c>
      <c r="C45" s="328">
        <f>$I$15</f>
        <v>1.5609999999999999</v>
      </c>
      <c r="D45" s="328">
        <f>$J$15</f>
        <v>2.339</v>
      </c>
      <c r="E45" s="703">
        <f>$K$15</f>
        <v>64.42</v>
      </c>
      <c r="F45" s="328">
        <f>$L$15</f>
        <v>2.6339999999999999</v>
      </c>
      <c r="G45" s="328">
        <f>$M$15</f>
        <v>1.903</v>
      </c>
      <c r="H45" s="706">
        <f>$N$15</f>
        <v>68.03</v>
      </c>
    </row>
    <row r="46" spans="2:8" ht="15" customHeight="1" x14ac:dyDescent="0.2">
      <c r="B46" s="161" t="s">
        <v>90</v>
      </c>
      <c r="C46" s="328">
        <f>$I$16</f>
        <v>0</v>
      </c>
      <c r="D46" s="328">
        <f>$J$16</f>
        <v>0</v>
      </c>
      <c r="E46" s="703">
        <f>$K$16</f>
        <v>0</v>
      </c>
      <c r="F46" s="328">
        <f>$L$16</f>
        <v>0</v>
      </c>
      <c r="G46" s="328">
        <f>$M$16</f>
        <v>0</v>
      </c>
      <c r="H46" s="706">
        <f>$N$16</f>
        <v>0</v>
      </c>
    </row>
    <row r="47" spans="2:8" ht="15" customHeight="1" x14ac:dyDescent="0.2">
      <c r="B47" s="163" t="s">
        <v>91</v>
      </c>
      <c r="C47" s="329">
        <f>$I$17</f>
        <v>1.984</v>
      </c>
      <c r="D47" s="329">
        <f>$J$17</f>
        <v>24.635999999999999</v>
      </c>
      <c r="E47" s="704">
        <f>$K$17</f>
        <v>33.39</v>
      </c>
      <c r="F47" s="329">
        <f>$L$17</f>
        <v>3.214</v>
      </c>
      <c r="G47" s="329">
        <f>$M$17</f>
        <v>25.004000000000001</v>
      </c>
      <c r="H47" s="707">
        <f>$N$17</f>
        <v>32.479999999999997</v>
      </c>
    </row>
    <row r="50" spans="2:8" ht="15" customHeight="1" x14ac:dyDescent="0.2">
      <c r="B50" s="875" t="s">
        <v>77</v>
      </c>
      <c r="C50" s="877" t="s">
        <v>229</v>
      </c>
      <c r="D50" s="877"/>
      <c r="E50" s="877"/>
      <c r="F50" s="877" t="s">
        <v>230</v>
      </c>
      <c r="G50" s="877"/>
      <c r="H50" s="802"/>
    </row>
    <row r="51" spans="2:8" ht="15" customHeight="1" x14ac:dyDescent="0.2">
      <c r="B51" s="897"/>
      <c r="C51" s="324" t="s">
        <v>78</v>
      </c>
      <c r="D51" s="879" t="s">
        <v>79</v>
      </c>
      <c r="E51" s="879"/>
      <c r="F51" s="324" t="s">
        <v>78</v>
      </c>
      <c r="G51" s="879" t="s">
        <v>79</v>
      </c>
      <c r="H51" s="805"/>
    </row>
    <row r="52" spans="2:8" ht="30" customHeight="1" x14ac:dyDescent="0.2">
      <c r="B52" s="897"/>
      <c r="C52" s="878" t="s">
        <v>327</v>
      </c>
      <c r="D52" s="878"/>
      <c r="E52" s="130" t="s">
        <v>82</v>
      </c>
      <c r="F52" s="878" t="s">
        <v>327</v>
      </c>
      <c r="G52" s="878"/>
      <c r="H52" s="131" t="s">
        <v>82</v>
      </c>
    </row>
    <row r="53" spans="2:8" ht="15" customHeight="1" x14ac:dyDescent="0.2">
      <c r="B53" s="144" t="str">
        <f>Index!$B$4</f>
        <v>Kent South London and East Sussex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7">
        <f>$O$9</f>
        <v>19.349</v>
      </c>
      <c r="D54" s="327">
        <f>$P$9</f>
        <v>86.736999999999995</v>
      </c>
      <c r="E54" s="702">
        <f>$Q$9</f>
        <v>25.34</v>
      </c>
      <c r="F54" s="327">
        <f>$R$9</f>
        <v>25.274999999999999</v>
      </c>
      <c r="G54" s="327">
        <f>$S$9</f>
        <v>116.59699999999999</v>
      </c>
      <c r="H54" s="705">
        <f>$T$9</f>
        <v>22.62</v>
      </c>
    </row>
    <row r="55" spans="2:8" ht="15" customHeight="1" x14ac:dyDescent="0.2">
      <c r="B55" s="161" t="s">
        <v>84</v>
      </c>
      <c r="C55" s="328">
        <f>$O$10</f>
        <v>0.14000000000000001</v>
      </c>
      <c r="D55" s="328">
        <f>$P$10</f>
        <v>2.714</v>
      </c>
      <c r="E55" s="703">
        <f>$Q$10</f>
        <v>39.79</v>
      </c>
      <c r="F55" s="328">
        <f>$R$10</f>
        <v>0.189</v>
      </c>
      <c r="G55" s="328">
        <f>$S$10</f>
        <v>2.7189999999999999</v>
      </c>
      <c r="H55" s="706">
        <f>$T$10</f>
        <v>39.01</v>
      </c>
    </row>
    <row r="56" spans="2:8" ht="15" customHeight="1" x14ac:dyDescent="0.2">
      <c r="B56" s="161" t="s">
        <v>85</v>
      </c>
      <c r="C56" s="328">
        <f>$O$11</f>
        <v>1.4390000000000001</v>
      </c>
      <c r="D56" s="328">
        <f>$P$11</f>
        <v>15.706</v>
      </c>
      <c r="E56" s="703">
        <f>$Q$11</f>
        <v>46.06</v>
      </c>
      <c r="F56" s="328">
        <f>$R$11</f>
        <v>1.5</v>
      </c>
      <c r="G56" s="328">
        <f>$S$11</f>
        <v>61.165999999999997</v>
      </c>
      <c r="H56" s="706">
        <f>$T$11</f>
        <v>36.47</v>
      </c>
    </row>
    <row r="57" spans="2:8" ht="15" customHeight="1" x14ac:dyDescent="0.2">
      <c r="B57" s="161" t="s">
        <v>86</v>
      </c>
      <c r="C57" s="328">
        <f>$O$12</f>
        <v>9.5830000000000002</v>
      </c>
      <c r="D57" s="328">
        <f>$P$12</f>
        <v>8.8149999999999995</v>
      </c>
      <c r="E57" s="703">
        <f>$Q$12</f>
        <v>55.88</v>
      </c>
      <c r="F57" s="328">
        <f>$R$12</f>
        <v>13.932</v>
      </c>
      <c r="G57" s="328">
        <f>$S$12</f>
        <v>2.9950000000000001</v>
      </c>
      <c r="H57" s="706">
        <f>$T$12</f>
        <v>34.51</v>
      </c>
    </row>
    <row r="58" spans="2:8" ht="15" customHeight="1" x14ac:dyDescent="0.2">
      <c r="B58" s="161" t="s">
        <v>87</v>
      </c>
      <c r="C58" s="328">
        <f>$O$13</f>
        <v>1.6140000000000001</v>
      </c>
      <c r="D58" s="328">
        <f>$P$13</f>
        <v>23.664999999999999</v>
      </c>
      <c r="E58" s="703">
        <f>$Q$13</f>
        <v>76.5</v>
      </c>
      <c r="F58" s="328">
        <f>$R$13</f>
        <v>1.869</v>
      </c>
      <c r="G58" s="328">
        <f>$S$13</f>
        <v>12.295999999999999</v>
      </c>
      <c r="H58" s="706">
        <f>$T$13</f>
        <v>52.18</v>
      </c>
    </row>
    <row r="59" spans="2:8" ht="15" customHeight="1" x14ac:dyDescent="0.2">
      <c r="B59" s="161" t="s">
        <v>88</v>
      </c>
      <c r="C59" s="328">
        <f>$O$14</f>
        <v>1.0509999999999999</v>
      </c>
      <c r="D59" s="328">
        <f>$P$14</f>
        <v>10.956</v>
      </c>
      <c r="E59" s="703">
        <f>$Q$14</f>
        <v>37.590000000000003</v>
      </c>
      <c r="F59" s="328">
        <f>$R$14</f>
        <v>1.028</v>
      </c>
      <c r="G59" s="328">
        <f>$S$14</f>
        <v>15.849</v>
      </c>
      <c r="H59" s="706">
        <f>$T$14</f>
        <v>55.85</v>
      </c>
    </row>
    <row r="60" spans="2:8" ht="15" customHeight="1" x14ac:dyDescent="0.2">
      <c r="B60" s="161" t="s">
        <v>89</v>
      </c>
      <c r="C60" s="328">
        <f>$O$15</f>
        <v>3.5030000000000001</v>
      </c>
      <c r="D60" s="328">
        <f>$P$15</f>
        <v>1.9950000000000001</v>
      </c>
      <c r="E60" s="703">
        <f>$Q$15</f>
        <v>57.24</v>
      </c>
      <c r="F60" s="328">
        <f>$R$15</f>
        <v>3.3889999999999998</v>
      </c>
      <c r="G60" s="328">
        <f>$S$15</f>
        <v>2.7090000000000001</v>
      </c>
      <c r="H60" s="706">
        <f>$T$15</f>
        <v>34.15</v>
      </c>
    </row>
    <row r="61" spans="2:8" ht="15" customHeight="1" x14ac:dyDescent="0.2">
      <c r="B61" s="161" t="s">
        <v>90</v>
      </c>
      <c r="C61" s="328">
        <f>$O$16</f>
        <v>0</v>
      </c>
      <c r="D61" s="328">
        <f>$P$16</f>
        <v>0</v>
      </c>
      <c r="E61" s="703">
        <f>$Q$16</f>
        <v>0</v>
      </c>
      <c r="F61" s="328">
        <f>$R$16</f>
        <v>1E-3</v>
      </c>
      <c r="G61" s="328">
        <f>$S$16</f>
        <v>1.7000000000000001E-2</v>
      </c>
      <c r="H61" s="706">
        <f>$T$16</f>
        <v>50.29</v>
      </c>
    </row>
    <row r="62" spans="2:8" ht="15" customHeight="1" x14ac:dyDescent="0.2">
      <c r="B62" s="163" t="s">
        <v>91</v>
      </c>
      <c r="C62" s="329">
        <f>$O$17</f>
        <v>2.0190000000000001</v>
      </c>
      <c r="D62" s="329">
        <f>$P$17</f>
        <v>23.866</v>
      </c>
      <c r="E62" s="704">
        <f>$Q$17</f>
        <v>41.96</v>
      </c>
      <c r="F62" s="329">
        <f>$R$17</f>
        <v>3.367</v>
      </c>
      <c r="G62" s="329">
        <f>$S$17</f>
        <v>18.742999999999999</v>
      </c>
      <c r="H62" s="707">
        <f>$T$17</f>
        <v>38.1</v>
      </c>
    </row>
    <row r="65" spans="2:8" ht="15" customHeight="1" x14ac:dyDescent="0.2">
      <c r="B65" s="875" t="s">
        <v>77</v>
      </c>
      <c r="C65" s="877" t="s">
        <v>334</v>
      </c>
      <c r="D65" s="877"/>
      <c r="E65" s="877"/>
      <c r="F65" s="877" t="s">
        <v>335</v>
      </c>
      <c r="G65" s="877"/>
      <c r="H65" s="802"/>
    </row>
    <row r="66" spans="2:8" ht="15" customHeight="1" x14ac:dyDescent="0.2">
      <c r="B66" s="897"/>
      <c r="C66" s="324" t="s">
        <v>78</v>
      </c>
      <c r="D66" s="879" t="s">
        <v>79</v>
      </c>
      <c r="E66" s="879"/>
      <c r="F66" s="324" t="s">
        <v>78</v>
      </c>
      <c r="G66" s="879" t="s">
        <v>79</v>
      </c>
      <c r="H66" s="805"/>
    </row>
    <row r="67" spans="2:8" ht="30" customHeight="1" x14ac:dyDescent="0.2">
      <c r="B67" s="897"/>
      <c r="C67" s="878" t="s">
        <v>327</v>
      </c>
      <c r="D67" s="878"/>
      <c r="E67" s="130" t="s">
        <v>82</v>
      </c>
      <c r="F67" s="878" t="s">
        <v>327</v>
      </c>
      <c r="G67" s="878"/>
      <c r="H67" s="131" t="s">
        <v>82</v>
      </c>
    </row>
    <row r="68" spans="2:8" ht="15" customHeight="1" x14ac:dyDescent="0.2">
      <c r="B68" s="144" t="str">
        <f>Index!$B$4</f>
        <v>Kent South London and East Sussex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7">
        <f>$U$9</f>
        <v>22.312000000000001</v>
      </c>
      <c r="D69" s="327">
        <f>$V$9</f>
        <v>134.774</v>
      </c>
      <c r="E69" s="702">
        <f>$W$9</f>
        <v>27.91</v>
      </c>
      <c r="F69" s="327">
        <f>$X$9</f>
        <v>41.323</v>
      </c>
      <c r="G69" s="327">
        <f>$Y$9</f>
        <v>63.48</v>
      </c>
      <c r="H69" s="705">
        <f>$Z$9</f>
        <v>19.22</v>
      </c>
    </row>
    <row r="70" spans="2:8" ht="15" customHeight="1" x14ac:dyDescent="0.2">
      <c r="B70" s="161" t="s">
        <v>84</v>
      </c>
      <c r="C70" s="328">
        <f>$U$10</f>
        <v>0.22900000000000001</v>
      </c>
      <c r="D70" s="328">
        <f>$V$10</f>
        <v>3.1549999999999998</v>
      </c>
      <c r="E70" s="703">
        <f>$W$10</f>
        <v>33.93</v>
      </c>
      <c r="F70" s="328">
        <f>$X$10</f>
        <v>0.25800000000000001</v>
      </c>
      <c r="G70" s="328">
        <f>$Y$10</f>
        <v>5.3979999999999997</v>
      </c>
      <c r="H70" s="706">
        <f>$Z$10</f>
        <v>32.29</v>
      </c>
    </row>
    <row r="71" spans="2:8" ht="15" customHeight="1" x14ac:dyDescent="0.2">
      <c r="B71" s="161" t="s">
        <v>85</v>
      </c>
      <c r="C71" s="328">
        <f>$U$11</f>
        <v>1.488</v>
      </c>
      <c r="D71" s="328">
        <f>$V$11</f>
        <v>54.692999999999998</v>
      </c>
      <c r="E71" s="703">
        <f>$W$11</f>
        <v>48.86</v>
      </c>
      <c r="F71" s="328">
        <f>$X$11</f>
        <v>3.12</v>
      </c>
      <c r="G71" s="328">
        <f>$Y$11</f>
        <v>26.457999999999998</v>
      </c>
      <c r="H71" s="706">
        <f>$Z$11</f>
        <v>36.369999999999997</v>
      </c>
    </row>
    <row r="72" spans="2:8" ht="15" customHeight="1" x14ac:dyDescent="0.2">
      <c r="B72" s="161" t="s">
        <v>86</v>
      </c>
      <c r="C72" s="328">
        <f>$U$12</f>
        <v>10.128</v>
      </c>
      <c r="D72" s="328">
        <f>$V$12</f>
        <v>15.221</v>
      </c>
      <c r="E72" s="703">
        <f>$W$12</f>
        <v>60.65</v>
      </c>
      <c r="F72" s="328">
        <f>$X$12</f>
        <v>26.811</v>
      </c>
      <c r="G72" s="328">
        <f>$Y$12</f>
        <v>1.2989999999999999</v>
      </c>
      <c r="H72" s="706">
        <f>$Z$12</f>
        <v>41.58</v>
      </c>
    </row>
    <row r="73" spans="2:8" ht="15" customHeight="1" x14ac:dyDescent="0.2">
      <c r="B73" s="161" t="s">
        <v>87</v>
      </c>
      <c r="C73" s="328">
        <f>$U$13</f>
        <v>1.883</v>
      </c>
      <c r="D73" s="328">
        <f>$V$13</f>
        <v>13.791</v>
      </c>
      <c r="E73" s="703">
        <f>$W$13</f>
        <v>48.41</v>
      </c>
      <c r="F73" s="328">
        <f>$X$13</f>
        <v>1.1719999999999999</v>
      </c>
      <c r="G73" s="328">
        <f>$Y$13</f>
        <v>10.250999999999999</v>
      </c>
      <c r="H73" s="706">
        <f>$Z$13</f>
        <v>51.45</v>
      </c>
    </row>
    <row r="74" spans="2:8" ht="15" customHeight="1" x14ac:dyDescent="0.2">
      <c r="B74" s="161" t="s">
        <v>88</v>
      </c>
      <c r="C74" s="328">
        <f>$U$14</f>
        <v>1.8360000000000001</v>
      </c>
      <c r="D74" s="328">
        <f>$V$14</f>
        <v>2.5299999999999998</v>
      </c>
      <c r="E74" s="703">
        <f>$W$14</f>
        <v>35.93</v>
      </c>
      <c r="F74" s="328">
        <f>$X$14</f>
        <v>2.5739999999999998</v>
      </c>
      <c r="G74" s="328">
        <f>$Y$14</f>
        <v>2.512</v>
      </c>
      <c r="H74" s="706">
        <f>$Z$14</f>
        <v>35.08</v>
      </c>
    </row>
    <row r="75" spans="2:8" ht="15" customHeight="1" x14ac:dyDescent="0.2">
      <c r="B75" s="161" t="s">
        <v>89</v>
      </c>
      <c r="C75" s="328">
        <f>$U$15</f>
        <v>4.742</v>
      </c>
      <c r="D75" s="328">
        <f>$V$15</f>
        <v>3.395</v>
      </c>
      <c r="E75" s="703">
        <f>$W$15</f>
        <v>25.12</v>
      </c>
      <c r="F75" s="328">
        <f>$X$15</f>
        <v>5.008</v>
      </c>
      <c r="G75" s="328">
        <f>$Y$15</f>
        <v>4.3730000000000002</v>
      </c>
      <c r="H75" s="706">
        <f>$Z$15</f>
        <v>21.43</v>
      </c>
    </row>
    <row r="76" spans="2:8" ht="15" customHeight="1" x14ac:dyDescent="0.2">
      <c r="B76" s="161" t="s">
        <v>90</v>
      </c>
      <c r="C76" s="328">
        <f>$U$16</f>
        <v>1E-3</v>
      </c>
      <c r="D76" s="328">
        <f>$V$16</f>
        <v>1.7000000000000001E-2</v>
      </c>
      <c r="E76" s="703">
        <f>$W$16</f>
        <v>50.29</v>
      </c>
      <c r="F76" s="328">
        <f>$X$16</f>
        <v>1E-3</v>
      </c>
      <c r="G76" s="328">
        <f>$Y$16</f>
        <v>1.7000000000000001E-2</v>
      </c>
      <c r="H76" s="706">
        <f>$Z$16</f>
        <v>50.29</v>
      </c>
    </row>
    <row r="77" spans="2:8" ht="15" customHeight="1" x14ac:dyDescent="0.2">
      <c r="B77" s="163" t="s">
        <v>91</v>
      </c>
      <c r="C77" s="329">
        <f>$U$17</f>
        <v>2.004</v>
      </c>
      <c r="D77" s="329">
        <f>$V$17</f>
        <v>41.881999999999998</v>
      </c>
      <c r="E77" s="704">
        <f>$W$17</f>
        <v>62.3</v>
      </c>
      <c r="F77" s="329">
        <f>$X$17</f>
        <v>2.3780000000000001</v>
      </c>
      <c r="G77" s="329">
        <f>$Y$17</f>
        <v>13.311</v>
      </c>
      <c r="H77" s="707">
        <f>$Z$17</f>
        <v>25.18</v>
      </c>
    </row>
    <row r="80" spans="2:8" ht="15" customHeight="1" x14ac:dyDescent="0.2">
      <c r="B80" s="875" t="s">
        <v>77</v>
      </c>
      <c r="C80" s="877" t="s">
        <v>233</v>
      </c>
      <c r="D80" s="877"/>
      <c r="E80" s="877"/>
      <c r="F80" s="877" t="s">
        <v>234</v>
      </c>
      <c r="G80" s="877"/>
      <c r="H80" s="802"/>
    </row>
    <row r="81" spans="2:8" ht="15" customHeight="1" x14ac:dyDescent="0.2">
      <c r="B81" s="897"/>
      <c r="C81" s="324" t="s">
        <v>78</v>
      </c>
      <c r="D81" s="879" t="s">
        <v>79</v>
      </c>
      <c r="E81" s="879"/>
      <c r="F81" s="324" t="s">
        <v>78</v>
      </c>
      <c r="G81" s="879" t="s">
        <v>79</v>
      </c>
      <c r="H81" s="805"/>
    </row>
    <row r="82" spans="2:8" ht="30" customHeight="1" x14ac:dyDescent="0.2">
      <c r="B82" s="897"/>
      <c r="C82" s="878" t="s">
        <v>327</v>
      </c>
      <c r="D82" s="878"/>
      <c r="E82" s="130" t="s">
        <v>82</v>
      </c>
      <c r="F82" s="878" t="s">
        <v>327</v>
      </c>
      <c r="G82" s="878"/>
      <c r="H82" s="131" t="s">
        <v>82</v>
      </c>
    </row>
    <row r="83" spans="2:8" ht="15" customHeight="1" x14ac:dyDescent="0.2">
      <c r="B83" s="144" t="str">
        <f>Index!$B$4</f>
        <v>Kent South London and East Sussex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7">
        <f>$AA$9</f>
        <v>21.765000000000001</v>
      </c>
      <c r="D84" s="327">
        <f>$AB$9</f>
        <v>41.133000000000003</v>
      </c>
      <c r="E84" s="702">
        <f>$AC$9</f>
        <v>13.14</v>
      </c>
      <c r="F84" s="327">
        <f>$AD$9</f>
        <v>57.508000000000003</v>
      </c>
      <c r="G84" s="327">
        <f>$AE$9</f>
        <v>63.802999999999997</v>
      </c>
      <c r="H84" s="705">
        <f>$AF$9</f>
        <v>20.57</v>
      </c>
    </row>
    <row r="85" spans="2:8" ht="15" customHeight="1" x14ac:dyDescent="0.2">
      <c r="B85" s="161" t="s">
        <v>84</v>
      </c>
      <c r="C85" s="328">
        <f>$AA$10</f>
        <v>0.26900000000000002</v>
      </c>
      <c r="D85" s="328">
        <f>$AB$10</f>
        <v>5.7060000000000004</v>
      </c>
      <c r="E85" s="703">
        <f>$AC$10</f>
        <v>30.62</v>
      </c>
      <c r="F85" s="328">
        <f>$AD$10</f>
        <v>0.27300000000000002</v>
      </c>
      <c r="G85" s="328">
        <f>$AE$10</f>
        <v>6.5570000000000004</v>
      </c>
      <c r="H85" s="706">
        <f>$AF$10</f>
        <v>29.54</v>
      </c>
    </row>
    <row r="86" spans="2:8" ht="15" customHeight="1" x14ac:dyDescent="0.2">
      <c r="B86" s="161" t="s">
        <v>85</v>
      </c>
      <c r="C86" s="328">
        <f>$AA$11</f>
        <v>4.3010000000000002</v>
      </c>
      <c r="D86" s="328">
        <f>$AB$11</f>
        <v>9.4610000000000003</v>
      </c>
      <c r="E86" s="703">
        <f>$AC$11</f>
        <v>22.27</v>
      </c>
      <c r="F86" s="328">
        <f>$AD$11</f>
        <v>21.882999999999999</v>
      </c>
      <c r="G86" s="328">
        <f>$AE$11</f>
        <v>12.798</v>
      </c>
      <c r="H86" s="706">
        <f>$AF$11</f>
        <v>26.96</v>
      </c>
    </row>
    <row r="87" spans="2:8" ht="15" customHeight="1" x14ac:dyDescent="0.2">
      <c r="B87" s="161" t="s">
        <v>86</v>
      </c>
      <c r="C87" s="328">
        <f>$AA$12</f>
        <v>5.6710000000000003</v>
      </c>
      <c r="D87" s="328">
        <f>$AB$12</f>
        <v>1.26</v>
      </c>
      <c r="E87" s="703">
        <f>$AC$12</f>
        <v>41.06</v>
      </c>
      <c r="F87" s="328">
        <f>$AD$12</f>
        <v>12.882</v>
      </c>
      <c r="G87" s="328">
        <f>$AE$12</f>
        <v>1.21</v>
      </c>
      <c r="H87" s="706">
        <f>$AF$12</f>
        <v>41.59</v>
      </c>
    </row>
    <row r="88" spans="2:8" ht="15" customHeight="1" x14ac:dyDescent="0.2">
      <c r="B88" s="161" t="s">
        <v>87</v>
      </c>
      <c r="C88" s="328">
        <f>$AA$13</f>
        <v>3.5609999999999999</v>
      </c>
      <c r="D88" s="328">
        <f>$AB$13</f>
        <v>3.1739999999999999</v>
      </c>
      <c r="E88" s="703">
        <f>$AC$13</f>
        <v>47.19</v>
      </c>
      <c r="F88" s="328">
        <f>$AD$13</f>
        <v>4.149</v>
      </c>
      <c r="G88" s="328">
        <f>$AE$13</f>
        <v>19.942</v>
      </c>
      <c r="H88" s="706">
        <f>$AF$13</f>
        <v>60.24</v>
      </c>
    </row>
    <row r="89" spans="2:8" ht="15" customHeight="1" x14ac:dyDescent="0.2">
      <c r="B89" s="161" t="s">
        <v>88</v>
      </c>
      <c r="C89" s="328">
        <f>$AA$14</f>
        <v>1.3069999999999999</v>
      </c>
      <c r="D89" s="328">
        <f>$AB$14</f>
        <v>3.2930000000000001</v>
      </c>
      <c r="E89" s="703">
        <f>$AC$14</f>
        <v>27.91</v>
      </c>
      <c r="F89" s="328">
        <f>$AD$14</f>
        <v>3.2290000000000001</v>
      </c>
      <c r="G89" s="328">
        <f>$AE$14</f>
        <v>3.7010000000000001</v>
      </c>
      <c r="H89" s="706">
        <f>$AF$14</f>
        <v>28.16</v>
      </c>
    </row>
    <row r="90" spans="2:8" ht="15" customHeight="1" x14ac:dyDescent="0.2">
      <c r="B90" s="161" t="s">
        <v>89</v>
      </c>
      <c r="C90" s="328">
        <f>$AA$15</f>
        <v>4.2069999999999999</v>
      </c>
      <c r="D90" s="328">
        <f>$AB$15</f>
        <v>4.8339999999999996</v>
      </c>
      <c r="E90" s="703">
        <f>$AC$15</f>
        <v>19.809999999999999</v>
      </c>
      <c r="F90" s="328">
        <f>$AD$15</f>
        <v>5.8079999999999998</v>
      </c>
      <c r="G90" s="328">
        <f>$AE$15</f>
        <v>5.399</v>
      </c>
      <c r="H90" s="706">
        <f>$AF$15</f>
        <v>18.91</v>
      </c>
    </row>
    <row r="91" spans="2:8" ht="15" customHeight="1" x14ac:dyDescent="0.2">
      <c r="B91" s="161" t="s">
        <v>90</v>
      </c>
      <c r="C91" s="328">
        <f>$AA$16</f>
        <v>1E-3</v>
      </c>
      <c r="D91" s="328">
        <f>$AB$16</f>
        <v>1.7000000000000001E-2</v>
      </c>
      <c r="E91" s="703">
        <f>$AC$16</f>
        <v>50.29</v>
      </c>
      <c r="F91" s="328">
        <f>$AD$16</f>
        <v>1E-3</v>
      </c>
      <c r="G91" s="328">
        <f>$AE$16</f>
        <v>1.7000000000000001E-2</v>
      </c>
      <c r="H91" s="706">
        <f>$AF$16</f>
        <v>50.29</v>
      </c>
    </row>
    <row r="92" spans="2:8" ht="15" customHeight="1" x14ac:dyDescent="0.2">
      <c r="B92" s="163" t="s">
        <v>91</v>
      </c>
      <c r="C92" s="329">
        <f>$AA$17</f>
        <v>2.4470000000000001</v>
      </c>
      <c r="D92" s="329">
        <f>$AB$17</f>
        <v>13.656000000000001</v>
      </c>
      <c r="E92" s="704">
        <f>$AC$17</f>
        <v>17.22</v>
      </c>
      <c r="F92" s="329">
        <f>$AD$17</f>
        <v>9.2840000000000007</v>
      </c>
      <c r="G92" s="329">
        <f>$AE$17</f>
        <v>14.403</v>
      </c>
      <c r="H92" s="707">
        <f>$AF$17</f>
        <v>17.87</v>
      </c>
    </row>
    <row r="95" spans="2:8" ht="15" customHeight="1" x14ac:dyDescent="0.2">
      <c r="B95" s="875" t="s">
        <v>77</v>
      </c>
      <c r="C95" s="877" t="s">
        <v>235</v>
      </c>
      <c r="D95" s="877"/>
      <c r="E95" s="802"/>
    </row>
    <row r="96" spans="2:8" ht="15" customHeight="1" x14ac:dyDescent="0.2">
      <c r="B96" s="897"/>
      <c r="C96" s="324" t="s">
        <v>78</v>
      </c>
      <c r="D96" s="879" t="s">
        <v>79</v>
      </c>
      <c r="E96" s="805"/>
    </row>
    <row r="97" spans="2:5" ht="30" customHeight="1" x14ac:dyDescent="0.2">
      <c r="B97" s="897"/>
      <c r="C97" s="878" t="s">
        <v>327</v>
      </c>
      <c r="D97" s="878"/>
      <c r="E97" s="131" t="s">
        <v>82</v>
      </c>
    </row>
    <row r="98" spans="2:5" ht="15" customHeight="1" x14ac:dyDescent="0.2">
      <c r="B98" s="144" t="str">
        <f>Index!$B$4</f>
        <v>Kent South London and East Sussex</v>
      </c>
      <c r="C98" s="134"/>
      <c r="D98" s="134"/>
      <c r="E98" s="135"/>
    </row>
    <row r="99" spans="2:5" ht="15" customHeight="1" x14ac:dyDescent="0.2">
      <c r="B99" s="132" t="s">
        <v>92</v>
      </c>
      <c r="C99" s="327">
        <f>$AG$9</f>
        <v>20.928000000000001</v>
      </c>
      <c r="D99" s="327">
        <f>$AH$9</f>
        <v>58.523000000000003</v>
      </c>
      <c r="E99" s="705">
        <f>$AI$9</f>
        <v>15.38</v>
      </c>
    </row>
    <row r="100" spans="2:5" ht="15" customHeight="1" x14ac:dyDescent="0.2">
      <c r="B100" s="161" t="s">
        <v>84</v>
      </c>
      <c r="C100" s="328">
        <f>$AG$10</f>
        <v>0.27400000000000002</v>
      </c>
      <c r="D100" s="328">
        <f>$AH$10</f>
        <v>7.3890000000000002</v>
      </c>
      <c r="E100" s="706">
        <f>$AI$10</f>
        <v>26.89</v>
      </c>
    </row>
    <row r="101" spans="2:5" ht="15" customHeight="1" x14ac:dyDescent="0.2">
      <c r="B101" s="161" t="s">
        <v>85</v>
      </c>
      <c r="C101" s="328">
        <f>$AG$11</f>
        <v>6.5359999999999996</v>
      </c>
      <c r="D101" s="328">
        <f>$AH$11</f>
        <v>8.8940000000000001</v>
      </c>
      <c r="E101" s="706">
        <f>$AI$11</f>
        <v>16.89</v>
      </c>
    </row>
    <row r="102" spans="2:5" ht="15" customHeight="1" x14ac:dyDescent="0.2">
      <c r="B102" s="161" t="s">
        <v>86</v>
      </c>
      <c r="C102" s="328">
        <f>$AG$12</f>
        <v>4.7720000000000002</v>
      </c>
      <c r="D102" s="328">
        <f>$AH$12</f>
        <v>5.3</v>
      </c>
      <c r="E102" s="706">
        <f>$AI$12</f>
        <v>51.57</v>
      </c>
    </row>
    <row r="103" spans="2:5" ht="15" customHeight="1" x14ac:dyDescent="0.2">
      <c r="B103" s="161" t="s">
        <v>87</v>
      </c>
      <c r="C103" s="328">
        <f>$AG$13</f>
        <v>1.014</v>
      </c>
      <c r="D103" s="328">
        <f>$AH$13</f>
        <v>7.7489999999999997</v>
      </c>
      <c r="E103" s="706">
        <f>$AI$13</f>
        <v>52.63</v>
      </c>
    </row>
    <row r="104" spans="2:5" ht="15" customHeight="1" x14ac:dyDescent="0.2">
      <c r="B104" s="161" t="s">
        <v>88</v>
      </c>
      <c r="C104" s="328">
        <f>$AG$14</f>
        <v>1.3380000000000001</v>
      </c>
      <c r="D104" s="328">
        <f>$AH$14</f>
        <v>3.5790000000000002</v>
      </c>
      <c r="E104" s="706">
        <f>$AI$14</f>
        <v>37.06</v>
      </c>
    </row>
    <row r="105" spans="2:5" ht="15" customHeight="1" x14ac:dyDescent="0.2">
      <c r="B105" s="161" t="s">
        <v>89</v>
      </c>
      <c r="C105" s="328">
        <f>$AG$15</f>
        <v>3.9510000000000001</v>
      </c>
      <c r="D105" s="328">
        <f>$AH$15</f>
        <v>5.75</v>
      </c>
      <c r="E105" s="706">
        <f>$AI$15</f>
        <v>19.329999999999998</v>
      </c>
    </row>
    <row r="106" spans="2:5" ht="15" customHeight="1" x14ac:dyDescent="0.2">
      <c r="B106" s="161" t="s">
        <v>90</v>
      </c>
      <c r="C106" s="328">
        <f>$AG$16</f>
        <v>1E-3</v>
      </c>
      <c r="D106" s="328">
        <f>$AH$16</f>
        <v>1.7000000000000001E-2</v>
      </c>
      <c r="E106" s="706">
        <f>$AI$16</f>
        <v>50.29</v>
      </c>
    </row>
    <row r="107" spans="2:5" ht="15" customHeight="1" x14ac:dyDescent="0.2">
      <c r="B107" s="163" t="s">
        <v>91</v>
      </c>
      <c r="C107" s="329">
        <f>$AG$17</f>
        <v>3.0409999999999999</v>
      </c>
      <c r="D107" s="329">
        <f>$AH$17</f>
        <v>20.140999999999998</v>
      </c>
      <c r="E107" s="707">
        <f>$AI$17</f>
        <v>30.26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197</v>
      </c>
      <c r="C3" t="s">
        <v>358</v>
      </c>
    </row>
    <row r="5" spans="2:12" ht="15" customHeight="1" x14ac:dyDescent="0.2">
      <c r="B5" s="902" t="str">
        <f>Index!$B$4</f>
        <v>Kent South London and East Sussex</v>
      </c>
      <c r="C5" s="903"/>
      <c r="D5" s="906" t="s">
        <v>215</v>
      </c>
      <c r="E5" s="906"/>
      <c r="F5" s="906"/>
      <c r="G5" s="906"/>
      <c r="H5" s="906"/>
      <c r="I5" s="906"/>
      <c r="J5" s="906"/>
      <c r="K5" s="906"/>
      <c r="L5" s="907"/>
    </row>
    <row r="6" spans="2:12" ht="15" customHeight="1" x14ac:dyDescent="0.2">
      <c r="B6" s="904"/>
      <c r="C6" s="905"/>
      <c r="D6" s="169" t="s">
        <v>216</v>
      </c>
      <c r="E6" s="170" t="s">
        <v>217</v>
      </c>
      <c r="F6" s="170" t="s">
        <v>218</v>
      </c>
      <c r="G6" s="170" t="s">
        <v>219</v>
      </c>
      <c r="H6" s="170" t="s">
        <v>220</v>
      </c>
      <c r="I6" s="170" t="s">
        <v>221</v>
      </c>
      <c r="J6" s="170" t="s">
        <v>222</v>
      </c>
      <c r="K6" s="170" t="s">
        <v>223</v>
      </c>
      <c r="L6" s="171" t="s">
        <v>80</v>
      </c>
    </row>
    <row r="7" spans="2:12" ht="15" customHeight="1" x14ac:dyDescent="0.2">
      <c r="B7" s="900" t="s">
        <v>333</v>
      </c>
      <c r="C7" s="171" t="s">
        <v>225</v>
      </c>
      <c r="D7" s="165">
        <v>1.9140791152700978</v>
      </c>
      <c r="E7" s="165">
        <v>7.0643642072213506</v>
      </c>
      <c r="F7" s="165">
        <v>12.241054613935971</v>
      </c>
      <c r="G7" s="165">
        <v>12.380952380952381</v>
      </c>
      <c r="H7" s="165">
        <v>7.8894327670601783</v>
      </c>
      <c r="I7" s="165">
        <v>8.3018867924528301</v>
      </c>
      <c r="J7" s="165">
        <v>13.96508728179551</v>
      </c>
      <c r="K7" s="165">
        <v>22.535211267605636</v>
      </c>
      <c r="L7" s="167">
        <v>7.0087139423076925</v>
      </c>
    </row>
    <row r="8" spans="2:12" ht="15" customHeight="1" x14ac:dyDescent="0.2">
      <c r="B8" s="908"/>
      <c r="C8" s="171" t="s">
        <v>226</v>
      </c>
      <c r="D8" s="165">
        <v>13.142452448401457</v>
      </c>
      <c r="E8" s="165">
        <v>11.674283340257583</v>
      </c>
      <c r="F8" s="165">
        <v>10.964952626253334</v>
      </c>
      <c r="G8" s="165">
        <v>10.00392750939797</v>
      </c>
      <c r="H8" s="165">
        <v>6.5228672638252743</v>
      </c>
      <c r="I8" s="165">
        <v>3.705609881626351</v>
      </c>
      <c r="J8" s="165">
        <v>2.1177835799245721</v>
      </c>
      <c r="K8" s="165">
        <v>2.2975560310845817</v>
      </c>
      <c r="L8" s="167">
        <v>7.8258490542573957</v>
      </c>
    </row>
    <row r="9" spans="2:12" ht="15" customHeight="1" x14ac:dyDescent="0.2">
      <c r="B9" s="900" t="s">
        <v>224</v>
      </c>
      <c r="C9" s="171" t="s">
        <v>225</v>
      </c>
      <c r="D9" s="165">
        <v>4.0286787299419595</v>
      </c>
      <c r="E9" s="165">
        <v>4.3438077634011094</v>
      </c>
      <c r="F9" s="165">
        <v>6.7256637168141591</v>
      </c>
      <c r="G9" s="165">
        <v>11.553784860557768</v>
      </c>
      <c r="H9" s="165">
        <v>22.235576923076923</v>
      </c>
      <c r="I9" s="165">
        <v>29.369863013698634</v>
      </c>
      <c r="J9" s="165">
        <v>30.240549828178693</v>
      </c>
      <c r="K9" s="165">
        <v>17.522658610271904</v>
      </c>
      <c r="L9" s="167">
        <v>15.411749615187276</v>
      </c>
    </row>
    <row r="10" spans="2:12" ht="15" customHeight="1" x14ac:dyDescent="0.2">
      <c r="B10" s="908"/>
      <c r="C10" s="171" t="s">
        <v>226</v>
      </c>
      <c r="D10" s="165">
        <v>15.499117624491676</v>
      </c>
      <c r="E10" s="165">
        <v>11.970240467649793</v>
      </c>
      <c r="F10" s="165">
        <v>10.522347872913301</v>
      </c>
      <c r="G10" s="165">
        <v>8.5528484521561943</v>
      </c>
      <c r="H10" s="165">
        <v>7.2961586121437421</v>
      </c>
      <c r="I10" s="165">
        <v>3.9185385506926429</v>
      </c>
      <c r="J10" s="165">
        <v>2.5412960609911055</v>
      </c>
      <c r="K10" s="165">
        <v>2.3217062874916685</v>
      </c>
      <c r="L10" s="167">
        <v>7.7757763217384435</v>
      </c>
    </row>
    <row r="11" spans="2:12" ht="15" customHeight="1" x14ac:dyDescent="0.2">
      <c r="B11" s="900" t="s">
        <v>227</v>
      </c>
      <c r="C11" s="171" t="s">
        <v>225</v>
      </c>
      <c r="D11" s="165">
        <v>2.6881720430107525</v>
      </c>
      <c r="E11" s="165">
        <v>3.1315240083507305</v>
      </c>
      <c r="F11" s="165">
        <v>2.9523809523809526</v>
      </c>
      <c r="G11" s="165">
        <v>5.017605633802817</v>
      </c>
      <c r="H11" s="165">
        <v>10.294117647058822</v>
      </c>
      <c r="I11" s="165">
        <v>14.133522727272727</v>
      </c>
      <c r="J11" s="165">
        <v>16.051364365971107</v>
      </c>
      <c r="K11" s="165">
        <v>39.393939393939391</v>
      </c>
      <c r="L11" s="167">
        <v>8.0403479277830563</v>
      </c>
    </row>
    <row r="12" spans="2:12" ht="15" customHeight="1" x14ac:dyDescent="0.2">
      <c r="B12" s="908"/>
      <c r="C12" s="171" t="s">
        <v>226</v>
      </c>
      <c r="D12" s="165">
        <v>18.801423171002892</v>
      </c>
      <c r="E12" s="165">
        <v>15.907758452218095</v>
      </c>
      <c r="F12" s="165">
        <v>20.503492433061698</v>
      </c>
      <c r="G12" s="165">
        <v>20.241334058829178</v>
      </c>
      <c r="H12" s="165">
        <v>17.942136783475636</v>
      </c>
      <c r="I12" s="165">
        <v>9.700518857905756</v>
      </c>
      <c r="J12" s="165">
        <v>4.4439354025884779</v>
      </c>
      <c r="K12" s="165">
        <v>3.80071506295663</v>
      </c>
      <c r="L12" s="167">
        <v>14.454874816246688</v>
      </c>
    </row>
    <row r="13" spans="2:12" ht="15" customHeight="1" x14ac:dyDescent="0.2">
      <c r="B13" s="900" t="s">
        <v>228</v>
      </c>
      <c r="C13" s="171" t="s">
        <v>225</v>
      </c>
      <c r="D13" s="165">
        <v>3.8444542642509938</v>
      </c>
      <c r="E13" s="165">
        <v>3.829029385574354</v>
      </c>
      <c r="F13" s="165">
        <v>5.0566037735849054</v>
      </c>
      <c r="G13" s="165">
        <v>6.9015846538782313</v>
      </c>
      <c r="H13" s="165">
        <v>11.769701086956522</v>
      </c>
      <c r="I13" s="165">
        <v>18.498259572352062</v>
      </c>
      <c r="J13" s="165">
        <v>23.045822102425877</v>
      </c>
      <c r="K13" s="165">
        <v>28.862973760932949</v>
      </c>
      <c r="L13" s="167">
        <v>10.080579741495862</v>
      </c>
    </row>
    <row r="14" spans="2:12" ht="15" customHeight="1" x14ac:dyDescent="0.2">
      <c r="B14" s="908"/>
      <c r="C14" s="171" t="s">
        <v>226</v>
      </c>
      <c r="D14" s="165">
        <v>10.331029465260094</v>
      </c>
      <c r="E14" s="165">
        <v>14.031907179115302</v>
      </c>
      <c r="F14" s="165">
        <v>13.441848254134944</v>
      </c>
      <c r="G14" s="165">
        <v>11.298609711867821</v>
      </c>
      <c r="H14" s="165">
        <v>11.280115780811032</v>
      </c>
      <c r="I14" s="165">
        <v>18.546857628670459</v>
      </c>
      <c r="J14" s="165">
        <v>30.597852219907036</v>
      </c>
      <c r="K14" s="165">
        <v>53.813213703099514</v>
      </c>
      <c r="L14" s="167">
        <v>16.039764139898249</v>
      </c>
    </row>
    <row r="15" spans="2:12" ht="15" customHeight="1" x14ac:dyDescent="0.2">
      <c r="B15" s="900" t="s">
        <v>229</v>
      </c>
      <c r="C15" s="171" t="s">
        <v>225</v>
      </c>
      <c r="D15" s="165">
        <v>10.323159784560143</v>
      </c>
      <c r="E15" s="165">
        <v>6.8421052631578956</v>
      </c>
      <c r="F15" s="165">
        <v>5.7724957555178262</v>
      </c>
      <c r="G15" s="165">
        <v>6.3238512035010936</v>
      </c>
      <c r="H15" s="165">
        <v>7.0432236955398659</v>
      </c>
      <c r="I15" s="165">
        <v>10.964550700741963</v>
      </c>
      <c r="J15" s="165">
        <v>15.37777777777778</v>
      </c>
      <c r="K15" s="165">
        <v>23.639774859287055</v>
      </c>
      <c r="L15" s="167">
        <v>9.0650679621685875</v>
      </c>
    </row>
    <row r="16" spans="2:12" ht="15" customHeight="1" x14ac:dyDescent="0.2">
      <c r="B16" s="908"/>
      <c r="C16" s="171" t="s">
        <v>226</v>
      </c>
      <c r="D16" s="165">
        <v>35.804093567251464</v>
      </c>
      <c r="E16" s="165">
        <v>27.484299963058739</v>
      </c>
      <c r="F16" s="165">
        <v>26.839439976169199</v>
      </c>
      <c r="G16" s="165">
        <v>26.466219026680136</v>
      </c>
      <c r="H16" s="165">
        <v>31.32575167471569</v>
      </c>
      <c r="I16" s="165">
        <v>35.483659272870455</v>
      </c>
      <c r="J16" s="165">
        <v>34.101885028820689</v>
      </c>
      <c r="K16" s="165">
        <v>5.5367579206398032</v>
      </c>
      <c r="L16" s="167">
        <v>30.412626676043676</v>
      </c>
    </row>
    <row r="17" spans="2:12" ht="15" customHeight="1" x14ac:dyDescent="0.2">
      <c r="B17" s="900" t="s">
        <v>230</v>
      </c>
      <c r="C17" s="171" t="s">
        <v>225</v>
      </c>
      <c r="D17" s="165">
        <v>16.023875114784207</v>
      </c>
      <c r="E17" s="165">
        <v>8.6206896551724146</v>
      </c>
      <c r="F17" s="165">
        <v>4.3902439024390238</v>
      </c>
      <c r="G17" s="165">
        <v>3.7841468875951634</v>
      </c>
      <c r="H17" s="165">
        <v>5.9908998988877649</v>
      </c>
      <c r="I17" s="165">
        <v>8.5233562098738105</v>
      </c>
      <c r="J17" s="165">
        <v>10.542040119504909</v>
      </c>
      <c r="K17" s="165">
        <v>16.046867040244521</v>
      </c>
      <c r="L17" s="167">
        <v>8.1424332344213646</v>
      </c>
    </row>
    <row r="18" spans="2:12" ht="15" customHeight="1" x14ac:dyDescent="0.2">
      <c r="B18" s="901"/>
      <c r="C18" s="172" t="s">
        <v>226</v>
      </c>
      <c r="D18" s="166">
        <v>25.985445724681629</v>
      </c>
      <c r="E18" s="166">
        <v>24.127349443805141</v>
      </c>
      <c r="F18" s="166">
        <v>19.88785046728972</v>
      </c>
      <c r="G18" s="166">
        <v>13.457689536466255</v>
      </c>
      <c r="H18" s="166">
        <v>13.030339297468732</v>
      </c>
      <c r="I18" s="166">
        <v>12.228486517197675</v>
      </c>
      <c r="J18" s="166">
        <v>13.052798729654624</v>
      </c>
      <c r="K18" s="166">
        <v>4.0185702875399363</v>
      </c>
      <c r="L18" s="168">
        <v>12.877689820492808</v>
      </c>
    </row>
    <row r="19" spans="2:12" ht="15" customHeight="1" x14ac:dyDescent="0.2">
      <c r="B19" s="900" t="s">
        <v>334</v>
      </c>
      <c r="C19" s="171" t="s">
        <v>225</v>
      </c>
      <c r="D19" s="165">
        <v>18.554861730597679</v>
      </c>
      <c r="E19" s="165">
        <v>13.095238095238097</v>
      </c>
      <c r="F19" s="165">
        <v>10.388127853881278</v>
      </c>
      <c r="G19" s="165">
        <v>8.2866741321388577</v>
      </c>
      <c r="H19" s="165">
        <v>9.1634065603370445</v>
      </c>
      <c r="I19" s="165">
        <v>8.3747514910536776</v>
      </c>
      <c r="J19" s="165">
        <v>7.1186440677966107</v>
      </c>
      <c r="K19" s="165">
        <v>5.537306428906617</v>
      </c>
      <c r="L19" s="167">
        <v>9.4657583363212616</v>
      </c>
    </row>
    <row r="20" spans="2:12" ht="15" customHeight="1" x14ac:dyDescent="0.2">
      <c r="B20" s="908"/>
      <c r="C20" s="171" t="s">
        <v>226</v>
      </c>
      <c r="D20" s="165">
        <v>16.81775763231569</v>
      </c>
      <c r="E20" s="165">
        <v>21.588447653429601</v>
      </c>
      <c r="F20" s="165">
        <v>20.891242003088461</v>
      </c>
      <c r="G20" s="165">
        <v>16.409711964549484</v>
      </c>
      <c r="H20" s="165">
        <v>13.077037572561611</v>
      </c>
      <c r="I20" s="165">
        <v>9.5543054954565125</v>
      </c>
      <c r="J20" s="165">
        <v>4.4089742158723073</v>
      </c>
      <c r="K20" s="165">
        <v>2.6162790697674421</v>
      </c>
      <c r="L20" s="167">
        <v>12.573641800347248</v>
      </c>
    </row>
    <row r="21" spans="2:12" ht="15" customHeight="1" x14ac:dyDescent="0.2">
      <c r="B21" s="900" t="s">
        <v>335</v>
      </c>
      <c r="C21" s="171" t="s">
        <v>225</v>
      </c>
      <c r="D21" s="165">
        <v>9.845031905195988</v>
      </c>
      <c r="E21" s="165">
        <v>6.6761363636363633</v>
      </c>
      <c r="F21" s="165">
        <v>4.8351648351648358</v>
      </c>
      <c r="G21" s="165">
        <v>2.2925997014288759</v>
      </c>
      <c r="H21" s="165">
        <v>1.5484755053100379</v>
      </c>
      <c r="I21" s="165">
        <v>3.160972044582496</v>
      </c>
      <c r="J21" s="165">
        <v>4.0385327899221934</v>
      </c>
      <c r="K21" s="165">
        <v>7.5939849624060152</v>
      </c>
      <c r="L21" s="167">
        <v>3.4605425549935869</v>
      </c>
    </row>
    <row r="22" spans="2:12" ht="15" customHeight="1" x14ac:dyDescent="0.2">
      <c r="B22" s="908"/>
      <c r="C22" s="171" t="s">
        <v>226</v>
      </c>
      <c r="D22" s="165">
        <v>20.28968646384736</v>
      </c>
      <c r="E22" s="165">
        <v>24.651162790697676</v>
      </c>
      <c r="F22" s="165">
        <v>27.700348432055748</v>
      </c>
      <c r="G22" s="165">
        <v>32.459918640823169</v>
      </c>
      <c r="H22" s="165">
        <v>29.620752854927396</v>
      </c>
      <c r="I22" s="165">
        <v>26.031228151945935</v>
      </c>
      <c r="J22" s="165">
        <v>20.757642888790429</v>
      </c>
      <c r="K22" s="165">
        <v>9.9354541263254958</v>
      </c>
      <c r="L22" s="167">
        <v>24.651858853182105</v>
      </c>
    </row>
    <row r="23" spans="2:12" ht="15" customHeight="1" x14ac:dyDescent="0.2">
      <c r="B23" s="900" t="s">
        <v>233</v>
      </c>
      <c r="C23" s="171" t="s">
        <v>225</v>
      </c>
      <c r="D23" s="165">
        <v>16.337099811676083</v>
      </c>
      <c r="E23" s="165">
        <v>14.831130690161526</v>
      </c>
      <c r="F23" s="165">
        <v>12.309820193637622</v>
      </c>
      <c r="G23" s="165">
        <v>12.630480167014612</v>
      </c>
      <c r="H23" s="165">
        <v>12.488769092542677</v>
      </c>
      <c r="I23" s="165">
        <v>17.972972972972972</v>
      </c>
      <c r="J23" s="165">
        <v>20.422873618452666</v>
      </c>
      <c r="K23" s="165">
        <v>28.510956175298809</v>
      </c>
      <c r="L23" s="167">
        <v>17.597059499195957</v>
      </c>
    </row>
    <row r="24" spans="2:12" ht="15" customHeight="1" x14ac:dyDescent="0.2">
      <c r="B24" s="908"/>
      <c r="C24" s="171" t="s">
        <v>226</v>
      </c>
      <c r="D24" s="165">
        <v>19.593712761731826</v>
      </c>
      <c r="E24" s="165">
        <v>19.169077044438602</v>
      </c>
      <c r="F24" s="165">
        <v>18.246813801678581</v>
      </c>
      <c r="G24" s="165">
        <v>22.423361522198732</v>
      </c>
      <c r="H24" s="165">
        <v>23.044201960421677</v>
      </c>
      <c r="I24" s="165">
        <v>23.190984578884937</v>
      </c>
      <c r="J24" s="165">
        <v>31.612903225806448</v>
      </c>
      <c r="K24" s="165">
        <v>50.474383301707782</v>
      </c>
      <c r="L24" s="167">
        <v>21.588505579461746</v>
      </c>
    </row>
    <row r="25" spans="2:12" ht="15" customHeight="1" x14ac:dyDescent="0.2">
      <c r="B25" s="900" t="s">
        <v>234</v>
      </c>
      <c r="C25" s="171" t="s">
        <v>225</v>
      </c>
      <c r="D25" s="165">
        <v>10.9717868338558</v>
      </c>
      <c r="E25" s="165">
        <v>10.613943808532779</v>
      </c>
      <c r="F25" s="165">
        <v>10.163339382940109</v>
      </c>
      <c r="G25" s="165">
        <v>8.2826046854823829</v>
      </c>
      <c r="H25" s="165">
        <v>7.2401195616074387</v>
      </c>
      <c r="I25" s="165">
        <v>7.0419103313840159</v>
      </c>
      <c r="J25" s="165">
        <v>7.215392838054516</v>
      </c>
      <c r="K25" s="165">
        <v>7.7806829886696782</v>
      </c>
      <c r="L25" s="167">
        <v>7.6893649579188983</v>
      </c>
    </row>
    <row r="26" spans="2:12" ht="15" customHeight="1" x14ac:dyDescent="0.2">
      <c r="B26" s="908"/>
      <c r="C26" s="171" t="s">
        <v>226</v>
      </c>
      <c r="D26" s="165">
        <v>25.79920817821899</v>
      </c>
      <c r="E26" s="165">
        <v>24.425795053003533</v>
      </c>
      <c r="F26" s="165">
        <v>23.895976447497546</v>
      </c>
      <c r="G26" s="165">
        <v>28.8699833549103</v>
      </c>
      <c r="H26" s="165">
        <v>51.029331390052832</v>
      </c>
      <c r="I26" s="165">
        <v>64.735432016075009</v>
      </c>
      <c r="J26" s="165">
        <v>67.017543859649123</v>
      </c>
      <c r="K26" s="165">
        <v>72.913141567963905</v>
      </c>
      <c r="L26" s="167">
        <v>41.532529818347101</v>
      </c>
    </row>
    <row r="27" spans="2:12" ht="15" customHeight="1" x14ac:dyDescent="0.2">
      <c r="B27" s="900" t="s">
        <v>235</v>
      </c>
      <c r="C27" s="171" t="s">
        <v>225</v>
      </c>
      <c r="D27" s="165">
        <v>7.685881370091896</v>
      </c>
      <c r="E27" s="165">
        <v>10.456553755522828</v>
      </c>
      <c r="F27" s="165">
        <v>11.111111111111111</v>
      </c>
      <c r="G27" s="165">
        <v>9.8885793871866294</v>
      </c>
      <c r="H27" s="165">
        <v>7.019143117593436</v>
      </c>
      <c r="I27" s="165">
        <v>4.4383561643835616</v>
      </c>
      <c r="J27" s="165">
        <v>3.6381043561512687</v>
      </c>
      <c r="K27" s="165">
        <v>1.3990672884743505</v>
      </c>
      <c r="L27" s="167">
        <v>6.1544342507645258</v>
      </c>
    </row>
    <row r="28" spans="2:12" ht="15" customHeight="1" x14ac:dyDescent="0.2">
      <c r="B28" s="901"/>
      <c r="C28" s="172" t="s">
        <v>226</v>
      </c>
      <c r="D28" s="166">
        <v>23.741841029707803</v>
      </c>
      <c r="E28" s="166">
        <v>22.184364944160514</v>
      </c>
      <c r="F28" s="166">
        <v>20.388173408307637</v>
      </c>
      <c r="G28" s="166">
        <v>16.803303213452217</v>
      </c>
      <c r="H28" s="166">
        <v>26.058352402745992</v>
      </c>
      <c r="I28" s="166">
        <v>68.444444444444443</v>
      </c>
      <c r="J28" s="166">
        <v>87.878787878787875</v>
      </c>
      <c r="K28" s="166">
        <v>95.402985074626869</v>
      </c>
      <c r="L28" s="168">
        <v>25.866753242314989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>
      <selection activeCell="B5" sqref="B5:B6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765</v>
      </c>
    </row>
    <row r="5" spans="2:6" ht="15" customHeight="1" x14ac:dyDescent="0.2">
      <c r="B5" s="873" t="s">
        <v>231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909"/>
      <c r="C6" s="34" t="s">
        <v>327</v>
      </c>
      <c r="D6" s="34" t="s">
        <v>327</v>
      </c>
      <c r="E6" s="3" t="s">
        <v>82</v>
      </c>
      <c r="F6" s="35" t="s">
        <v>327</v>
      </c>
    </row>
    <row r="7" spans="2:6" ht="15" customHeight="1" x14ac:dyDescent="0.2">
      <c r="B7" s="144" t="str">
        <f>Index!$B$4</f>
        <v>Kent South London and East Sussex</v>
      </c>
      <c r="C7" s="134"/>
      <c r="D7" s="134"/>
      <c r="E7" s="134"/>
      <c r="F7" s="134"/>
    </row>
    <row r="8" spans="2:6" ht="15" customHeight="1" x14ac:dyDescent="0.2">
      <c r="B8" s="42" t="s">
        <v>333</v>
      </c>
      <c r="C8" s="137">
        <f>'Section 10 chart data'!D20</f>
        <v>28.231999999999999</v>
      </c>
      <c r="D8" s="138">
        <f>'Section 10 chart data'!J20</f>
        <v>2727.0740000000001</v>
      </c>
      <c r="E8" s="698">
        <f>'Section 10 chart data'!K20</f>
        <v>10.09</v>
      </c>
      <c r="F8" s="139">
        <f>SUM(C8,D8)</f>
        <v>2755.306</v>
      </c>
    </row>
    <row r="9" spans="2:6" ht="15" customHeight="1" x14ac:dyDescent="0.2">
      <c r="B9" s="42" t="s">
        <v>224</v>
      </c>
      <c r="C9" s="137">
        <f>'Section 10 chart data'!D21</f>
        <v>28.704999999999998</v>
      </c>
      <c r="D9" s="138">
        <f>'Section 10 chart data'!J21</f>
        <v>2502.1619999999998</v>
      </c>
      <c r="E9" s="698">
        <f>'Section 10 chart data'!K21</f>
        <v>9.92</v>
      </c>
      <c r="F9" s="139">
        <f t="shared" ref="F9:F17" si="0">SUM(C9,D9)</f>
        <v>2530.8669999999997</v>
      </c>
    </row>
    <row r="10" spans="2:6" ht="15" customHeight="1" x14ac:dyDescent="0.2">
      <c r="B10" s="42" t="s">
        <v>227</v>
      </c>
      <c r="C10" s="137">
        <f>'Section 10 chart data'!D22</f>
        <v>26.861999999999998</v>
      </c>
      <c r="D10" s="138">
        <f>'Section 10 chart data'!J22</f>
        <v>2064.3150000000001</v>
      </c>
      <c r="E10" s="698">
        <f>'Section 10 chart data'!K22</f>
        <v>11.03</v>
      </c>
      <c r="F10" s="139">
        <f t="shared" si="0"/>
        <v>2091.1770000000001</v>
      </c>
    </row>
    <row r="11" spans="2:6" ht="15" customHeight="1" x14ac:dyDescent="0.2">
      <c r="B11" s="42" t="s">
        <v>228</v>
      </c>
      <c r="C11" s="137">
        <f>'Section 10 chart data'!D23</f>
        <v>25.794</v>
      </c>
      <c r="D11" s="138">
        <f>'Section 10 chart data'!J23</f>
        <v>1706.454</v>
      </c>
      <c r="E11" s="698">
        <f>'Section 10 chart data'!K23</f>
        <v>12.92</v>
      </c>
      <c r="F11" s="139">
        <f t="shared" si="0"/>
        <v>1732.248</v>
      </c>
    </row>
    <row r="12" spans="2:6" ht="15" customHeight="1" x14ac:dyDescent="0.2">
      <c r="B12" s="42" t="s">
        <v>229</v>
      </c>
      <c r="C12" s="137">
        <f>'Section 10 chart data'!D24</f>
        <v>24.859000000000002</v>
      </c>
      <c r="D12" s="138">
        <f>'Section 10 chart data'!J24</f>
        <v>1609.4549999999999</v>
      </c>
      <c r="E12" s="698">
        <f>'Section 10 chart data'!K24</f>
        <v>13.29</v>
      </c>
      <c r="F12" s="139">
        <f t="shared" si="0"/>
        <v>1634.3139999999999</v>
      </c>
    </row>
    <row r="13" spans="2:6" ht="15" customHeight="1" x14ac:dyDescent="0.2">
      <c r="B13" s="42" t="s">
        <v>230</v>
      </c>
      <c r="C13" s="137">
        <f>'Section 10 chart data'!D25</f>
        <v>23.103999999999999</v>
      </c>
      <c r="D13" s="138">
        <f>'Section 10 chart data'!J25</f>
        <v>1401.5070000000001</v>
      </c>
      <c r="E13" s="698">
        <f>'Section 10 chart data'!K25</f>
        <v>14.25</v>
      </c>
      <c r="F13" s="139">
        <f t="shared" si="0"/>
        <v>1424.6110000000001</v>
      </c>
    </row>
    <row r="14" spans="2:6" ht="15" customHeight="1" x14ac:dyDescent="0.2">
      <c r="B14" s="42" t="s">
        <v>334</v>
      </c>
      <c r="C14" s="137">
        <f>'Section 10 chart data'!D26</f>
        <v>21.776</v>
      </c>
      <c r="D14" s="138">
        <f>'Section 10 chart data'!J26</f>
        <v>1130.3800000000001</v>
      </c>
      <c r="E14" s="698">
        <f>'Section 10 chart data'!K26</f>
        <v>12.74</v>
      </c>
      <c r="F14" s="139">
        <f t="shared" si="0"/>
        <v>1152.1560000000002</v>
      </c>
    </row>
    <row r="15" spans="2:6" ht="15" customHeight="1" x14ac:dyDescent="0.2">
      <c r="B15" s="42" t="s">
        <v>335</v>
      </c>
      <c r="C15" s="137">
        <f>'Section 10 chart data'!D27</f>
        <v>19.619</v>
      </c>
      <c r="D15" s="138">
        <f>'Section 10 chart data'!J27</f>
        <v>1046.519</v>
      </c>
      <c r="E15" s="698">
        <f>'Section 10 chart data'!K27</f>
        <v>13.93</v>
      </c>
      <c r="F15" s="139">
        <f t="shared" si="0"/>
        <v>1066.1379999999999</v>
      </c>
    </row>
    <row r="16" spans="2:6" ht="15" customHeight="1" x14ac:dyDescent="0.2">
      <c r="B16" s="42" t="s">
        <v>233</v>
      </c>
      <c r="C16" s="137">
        <f>'Section 10 chart data'!D28</f>
        <v>17.498000000000001</v>
      </c>
      <c r="D16" s="138">
        <f>'Section 10 chart data'!J28</f>
        <v>1172.43</v>
      </c>
      <c r="E16" s="698">
        <f>'Section 10 chart data'!K28</f>
        <v>13.91</v>
      </c>
      <c r="F16" s="139">
        <f t="shared" si="0"/>
        <v>1189.9280000000001</v>
      </c>
    </row>
    <row r="17" spans="2:6" ht="15" customHeight="1" x14ac:dyDescent="0.2">
      <c r="B17" s="46" t="s">
        <v>234</v>
      </c>
      <c r="C17" s="137">
        <f>'Section 10 chart data'!D29</f>
        <v>16.850000000000001</v>
      </c>
      <c r="D17" s="138">
        <f>'Section 10 chart data'!J29</f>
        <v>1304.5</v>
      </c>
      <c r="E17" s="698">
        <f>'Section 10 chart data'!K29</f>
        <v>13.22</v>
      </c>
      <c r="F17" s="139">
        <f t="shared" si="0"/>
        <v>1321.35</v>
      </c>
    </row>
    <row r="18" spans="2:6" ht="15" customHeight="1" x14ac:dyDescent="0.2">
      <c r="B18" s="46" t="s">
        <v>235</v>
      </c>
      <c r="C18" s="137">
        <f>'Section 10 chart data'!D30</f>
        <v>19.077999999999999</v>
      </c>
      <c r="D18" s="138">
        <f>'Section 10 chart data'!J30</f>
        <v>1499.6579999999999</v>
      </c>
      <c r="E18" s="698">
        <f>'Section 10 chart data'!K30</f>
        <v>12.68</v>
      </c>
      <c r="F18" s="140">
        <f>SUM(C18,D18)</f>
        <v>1518.7359999999999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766</v>
      </c>
    </row>
    <row r="5" spans="2:6" ht="15" customHeight="1" x14ac:dyDescent="0.2">
      <c r="B5" s="873" t="s">
        <v>231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909"/>
      <c r="C6" s="34" t="s">
        <v>327</v>
      </c>
      <c r="D6" s="34" t="s">
        <v>327</v>
      </c>
      <c r="E6" s="3" t="s">
        <v>82</v>
      </c>
      <c r="F6" s="35" t="s">
        <v>232</v>
      </c>
    </row>
    <row r="7" spans="2:6" ht="15" customHeight="1" x14ac:dyDescent="0.2">
      <c r="B7" s="144" t="str">
        <f>Index!$B$4</f>
        <v>Kent South London and East Sussex</v>
      </c>
      <c r="C7" s="134"/>
      <c r="D7" s="134"/>
      <c r="E7" s="134"/>
      <c r="F7" s="134"/>
    </row>
    <row r="8" spans="2:6" ht="15" customHeight="1" x14ac:dyDescent="0.2">
      <c r="B8" s="42" t="s">
        <v>333</v>
      </c>
      <c r="C8" s="137">
        <f>'Section 10 chart data'!D35</f>
        <v>28.231999999999999</v>
      </c>
      <c r="D8" s="138">
        <f>'Section 10 chart data'!J35</f>
        <v>103.758</v>
      </c>
      <c r="E8" s="698">
        <f>'Section 10 chart data'!K35</f>
        <v>8.3699999999999992</v>
      </c>
      <c r="F8" s="139">
        <f>SUM(C8,D8)</f>
        <v>131.99</v>
      </c>
    </row>
    <row r="9" spans="2:6" ht="15" customHeight="1" x14ac:dyDescent="0.2">
      <c r="B9" s="42" t="s">
        <v>224</v>
      </c>
      <c r="C9" s="137">
        <f>'Section 10 chart data'!D36</f>
        <v>28.704999999999998</v>
      </c>
      <c r="D9" s="138">
        <f>'Section 10 chart data'!J36</f>
        <v>90.965000000000003</v>
      </c>
      <c r="E9" s="698">
        <f>'Section 10 chart data'!K36</f>
        <v>9</v>
      </c>
      <c r="F9" s="139">
        <f t="shared" ref="F9:F17" si="0">SUM(C9,D9)</f>
        <v>119.67</v>
      </c>
    </row>
    <row r="10" spans="2:6" ht="15" customHeight="1" x14ac:dyDescent="0.2">
      <c r="B10" s="42" t="s">
        <v>227</v>
      </c>
      <c r="C10" s="137">
        <f>'Section 10 chart data'!D37</f>
        <v>26.861999999999998</v>
      </c>
      <c r="D10" s="138">
        <f>'Section 10 chart data'!J37</f>
        <v>74.066999999999993</v>
      </c>
      <c r="E10" s="698">
        <f>'Section 10 chart data'!K37</f>
        <v>10.26</v>
      </c>
      <c r="F10" s="139">
        <f t="shared" si="0"/>
        <v>100.92899999999999</v>
      </c>
    </row>
    <row r="11" spans="2:6" ht="15" customHeight="1" x14ac:dyDescent="0.2">
      <c r="B11" s="42" t="s">
        <v>228</v>
      </c>
      <c r="C11" s="137">
        <f>'Section 10 chart data'!D38</f>
        <v>25.794</v>
      </c>
      <c r="D11" s="138">
        <f>'Section 10 chart data'!J38</f>
        <v>63.533999999999999</v>
      </c>
      <c r="E11" s="698">
        <f>'Section 10 chart data'!K38</f>
        <v>11.83</v>
      </c>
      <c r="F11" s="139">
        <f t="shared" si="0"/>
        <v>89.328000000000003</v>
      </c>
    </row>
    <row r="12" spans="2:6" ht="15" customHeight="1" x14ac:dyDescent="0.2">
      <c r="B12" s="42" t="s">
        <v>229</v>
      </c>
      <c r="C12" s="137">
        <f>'Section 10 chart data'!D39</f>
        <v>24.859000000000002</v>
      </c>
      <c r="D12" s="138">
        <f>'Section 10 chart data'!J39</f>
        <v>63.698999999999998</v>
      </c>
      <c r="E12" s="698">
        <f>'Section 10 chart data'!K39</f>
        <v>11.76</v>
      </c>
      <c r="F12" s="139">
        <f t="shared" si="0"/>
        <v>88.557999999999993</v>
      </c>
    </row>
    <row r="13" spans="2:6" ht="15" customHeight="1" x14ac:dyDescent="0.2">
      <c r="B13" s="42" t="s">
        <v>356</v>
      </c>
      <c r="C13" s="137">
        <f>'Section 10 chart data'!D40</f>
        <v>23.103999999999999</v>
      </c>
      <c r="D13" s="138">
        <f>'Section 10 chart data'!J40</f>
        <v>67.950999999999993</v>
      </c>
      <c r="E13" s="698">
        <f>'Section 10 chart data'!K40</f>
        <v>11.68</v>
      </c>
      <c r="F13" s="139">
        <f t="shared" si="0"/>
        <v>91.054999999999993</v>
      </c>
    </row>
    <row r="14" spans="2:6" ht="15" customHeight="1" x14ac:dyDescent="0.2">
      <c r="B14" s="42" t="s">
        <v>334</v>
      </c>
      <c r="C14" s="137">
        <f>'Section 10 chart data'!D41</f>
        <v>21.776</v>
      </c>
      <c r="D14" s="138">
        <f>'Section 10 chart data'!J41</f>
        <v>69.546000000000006</v>
      </c>
      <c r="E14" s="698">
        <f>'Section 10 chart data'!K41</f>
        <v>12.21</v>
      </c>
      <c r="F14" s="139">
        <f t="shared" si="0"/>
        <v>91.322000000000003</v>
      </c>
    </row>
    <row r="15" spans="2:6" ht="15" customHeight="1" x14ac:dyDescent="0.2">
      <c r="B15" s="42" t="s">
        <v>335</v>
      </c>
      <c r="C15" s="137">
        <f>'Section 10 chart data'!D42</f>
        <v>19.619</v>
      </c>
      <c r="D15" s="138">
        <f>'Section 10 chart data'!J42</f>
        <v>72.522000000000006</v>
      </c>
      <c r="E15" s="698">
        <f>'Section 10 chart data'!K42</f>
        <v>12.68</v>
      </c>
      <c r="F15" s="139">
        <f t="shared" si="0"/>
        <v>92.141000000000005</v>
      </c>
    </row>
    <row r="16" spans="2:6" ht="15" customHeight="1" x14ac:dyDescent="0.2">
      <c r="B16" s="42" t="s">
        <v>233</v>
      </c>
      <c r="C16" s="137">
        <f>'Section 10 chart data'!D43</f>
        <v>17.498000000000001</v>
      </c>
      <c r="D16" s="138">
        <f>'Section 10 chart data'!J43</f>
        <v>81.236000000000004</v>
      </c>
      <c r="E16" s="698">
        <f>'Section 10 chart data'!K43</f>
        <v>11.93</v>
      </c>
      <c r="F16" s="139">
        <f t="shared" si="0"/>
        <v>98.734000000000009</v>
      </c>
    </row>
    <row r="17" spans="2:6" ht="15" customHeight="1" x14ac:dyDescent="0.2">
      <c r="B17" s="46" t="s">
        <v>234</v>
      </c>
      <c r="C17" s="137">
        <f>'Section 10 chart data'!D44</f>
        <v>16.850000000000001</v>
      </c>
      <c r="D17" s="138">
        <f>'Section 10 chart data'!J44</f>
        <v>89.49</v>
      </c>
      <c r="E17" s="698">
        <f>'Section 10 chart data'!K44</f>
        <v>10.75</v>
      </c>
      <c r="F17" s="139">
        <f t="shared" si="0"/>
        <v>106.34</v>
      </c>
    </row>
    <row r="18" spans="2:6" ht="15" customHeight="1" x14ac:dyDescent="0.2">
      <c r="B18" s="46" t="s">
        <v>235</v>
      </c>
      <c r="C18" s="137">
        <f>'Section 10 chart data'!D45</f>
        <v>19.077999999999999</v>
      </c>
      <c r="D18" s="138">
        <f>'Section 10 chart data'!J45</f>
        <v>94.796000000000006</v>
      </c>
      <c r="E18" s="698">
        <f>'Section 10 chart data'!K45</f>
        <v>10.220000000000001</v>
      </c>
      <c r="F18" s="140">
        <f>SUM(C18,D18)</f>
        <v>113.87400000000001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topLeftCell="G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8"/>
      <c r="B3" s="808" t="s">
        <v>485</v>
      </c>
      <c r="C3" s="809"/>
      <c r="D3" s="809"/>
      <c r="E3" s="809"/>
      <c r="F3" s="810"/>
      <c r="H3" s="808" t="s">
        <v>485</v>
      </c>
      <c r="I3" s="811"/>
      <c r="J3" s="811"/>
      <c r="K3" s="811"/>
      <c r="L3" s="811"/>
      <c r="M3" s="811"/>
      <c r="N3" s="812"/>
      <c r="P3" s="808" t="s">
        <v>485</v>
      </c>
      <c r="Q3" s="809"/>
      <c r="R3" s="809"/>
      <c r="S3" s="809"/>
      <c r="T3" s="810"/>
    </row>
    <row r="4" spans="1:20" ht="13.5" thickBot="1" x14ac:dyDescent="0.25">
      <c r="A4" s="278"/>
      <c r="B4" s="286" t="s">
        <v>78</v>
      </c>
      <c r="C4" s="287" t="s">
        <v>381</v>
      </c>
      <c r="D4" s="287" t="s">
        <v>484</v>
      </c>
      <c r="E4" s="290" t="s">
        <v>482</v>
      </c>
      <c r="F4" s="288" t="s">
        <v>380</v>
      </c>
      <c r="H4" s="289" t="s">
        <v>310</v>
      </c>
      <c r="I4" s="290" t="s">
        <v>381</v>
      </c>
      <c r="J4" s="287" t="s">
        <v>484</v>
      </c>
      <c r="K4" s="290" t="s">
        <v>82</v>
      </c>
      <c r="L4" s="290" t="s">
        <v>311</v>
      </c>
      <c r="M4" s="290" t="s">
        <v>482</v>
      </c>
      <c r="N4" s="291" t="s">
        <v>380</v>
      </c>
      <c r="P4" s="286" t="s">
        <v>489</v>
      </c>
      <c r="Q4" s="287" t="s">
        <v>381</v>
      </c>
      <c r="R4" s="287" t="s">
        <v>484</v>
      </c>
      <c r="S4" s="290" t="s">
        <v>482</v>
      </c>
      <c r="T4" s="288" t="s">
        <v>380</v>
      </c>
    </row>
    <row r="5" spans="1:20" x14ac:dyDescent="0.2">
      <c r="A5" s="278"/>
      <c r="B5" s="304" t="s">
        <v>92</v>
      </c>
      <c r="C5" s="305">
        <v>2013</v>
      </c>
      <c r="D5" s="294">
        <v>536.35400000000004</v>
      </c>
      <c r="E5" s="334"/>
      <c r="F5" s="342"/>
      <c r="G5" s="326"/>
      <c r="H5" s="337" t="s">
        <v>92</v>
      </c>
      <c r="I5" s="305">
        <v>2013</v>
      </c>
      <c r="J5" s="281">
        <v>2809.69</v>
      </c>
      <c r="K5" s="281">
        <v>10.58</v>
      </c>
      <c r="L5" s="294">
        <f t="shared" ref="L5:L10" si="0">(K5*J5)/100</f>
        <v>297.26520199999999</v>
      </c>
      <c r="M5" s="334"/>
      <c r="N5" s="342"/>
      <c r="O5" s="326"/>
      <c r="P5" s="337" t="s">
        <v>92</v>
      </c>
      <c r="Q5" s="305">
        <v>2013</v>
      </c>
      <c r="R5" s="294">
        <f t="shared" ref="R5:R10" si="1">D5+J5</f>
        <v>3346.0439999999999</v>
      </c>
      <c r="S5" s="334"/>
      <c r="T5" s="342"/>
    </row>
    <row r="6" spans="1:20" x14ac:dyDescent="0.2">
      <c r="A6" s="278"/>
      <c r="B6" s="292"/>
      <c r="C6" s="293">
        <v>2017</v>
      </c>
      <c r="D6" s="284">
        <v>604.83000000000004</v>
      </c>
      <c r="E6" s="335"/>
      <c r="F6" s="343"/>
      <c r="G6" s="326"/>
      <c r="H6" s="338"/>
      <c r="I6" s="293">
        <v>2017</v>
      </c>
      <c r="J6" s="282">
        <v>2581.4180000000001</v>
      </c>
      <c r="K6" s="282">
        <v>10.1</v>
      </c>
      <c r="L6" s="284">
        <f t="shared" si="0"/>
        <v>260.72321800000003</v>
      </c>
      <c r="M6" s="335"/>
      <c r="N6" s="343"/>
      <c r="O6" s="326"/>
      <c r="P6" s="338"/>
      <c r="Q6" s="293">
        <v>2017</v>
      </c>
      <c r="R6" s="284">
        <f t="shared" si="1"/>
        <v>3186.248</v>
      </c>
      <c r="S6" s="335"/>
      <c r="T6" s="343"/>
    </row>
    <row r="7" spans="1:20" x14ac:dyDescent="0.2">
      <c r="A7" s="278"/>
      <c r="B7" s="292"/>
      <c r="C7" s="293">
        <v>2022</v>
      </c>
      <c r="D7" s="284">
        <v>668.601</v>
      </c>
      <c r="E7" s="335"/>
      <c r="F7" s="343"/>
      <c r="G7" s="326"/>
      <c r="H7" s="338"/>
      <c r="I7" s="293">
        <v>2022</v>
      </c>
      <c r="J7" s="282">
        <v>2339.527</v>
      </c>
      <c r="K7" s="282">
        <v>10.17</v>
      </c>
      <c r="L7" s="284">
        <f t="shared" si="0"/>
        <v>237.92989590000002</v>
      </c>
      <c r="M7" s="335"/>
      <c r="N7" s="343"/>
      <c r="O7" s="326"/>
      <c r="P7" s="338"/>
      <c r="Q7" s="293">
        <v>2022</v>
      </c>
      <c r="R7" s="284">
        <f t="shared" si="1"/>
        <v>3008.1280000000002</v>
      </c>
      <c r="S7" s="335"/>
      <c r="T7" s="343"/>
    </row>
    <row r="8" spans="1:20" x14ac:dyDescent="0.2">
      <c r="A8" s="278"/>
      <c r="B8" s="292"/>
      <c r="C8" s="293">
        <v>2027</v>
      </c>
      <c r="D8" s="284">
        <v>734.24900000000002</v>
      </c>
      <c r="E8" s="335"/>
      <c r="F8" s="343"/>
      <c r="G8" s="326"/>
      <c r="H8" s="338"/>
      <c r="I8" s="293">
        <v>2027</v>
      </c>
      <c r="J8" s="282">
        <v>1845.934</v>
      </c>
      <c r="K8" s="282">
        <v>12.41</v>
      </c>
      <c r="L8" s="284">
        <f t="shared" si="0"/>
        <v>229.08040939999998</v>
      </c>
      <c r="M8" s="335"/>
      <c r="N8" s="343"/>
      <c r="O8" s="326"/>
      <c r="P8" s="338"/>
      <c r="Q8" s="293">
        <v>2027</v>
      </c>
      <c r="R8" s="284">
        <f t="shared" si="1"/>
        <v>2580.183</v>
      </c>
      <c r="S8" s="335"/>
      <c r="T8" s="343"/>
    </row>
    <row r="9" spans="1:20" x14ac:dyDescent="0.2">
      <c r="A9" s="278"/>
      <c r="B9" s="292"/>
      <c r="C9" s="293">
        <v>2032</v>
      </c>
      <c r="D9" s="284">
        <v>770.95399999999995</v>
      </c>
      <c r="E9" s="335"/>
      <c r="F9" s="343"/>
      <c r="G9" s="326"/>
      <c r="H9" s="338"/>
      <c r="I9" s="293">
        <v>2032</v>
      </c>
      <c r="J9" s="282">
        <v>1693.836</v>
      </c>
      <c r="K9" s="282">
        <v>13.14</v>
      </c>
      <c r="L9" s="284">
        <f t="shared" si="0"/>
        <v>222.57005040000001</v>
      </c>
      <c r="M9" s="335"/>
      <c r="N9" s="343"/>
      <c r="O9" s="326"/>
      <c r="P9" s="338"/>
      <c r="Q9" s="293">
        <v>2032</v>
      </c>
      <c r="R9" s="284">
        <f t="shared" si="1"/>
        <v>2464.79</v>
      </c>
      <c r="S9" s="335"/>
      <c r="T9" s="343"/>
    </row>
    <row r="10" spans="1:20" ht="13.5" thickBot="1" x14ac:dyDescent="0.25">
      <c r="A10" s="278"/>
      <c r="B10" s="297"/>
      <c r="C10" s="298">
        <v>2037</v>
      </c>
      <c r="D10" s="299">
        <v>798.75</v>
      </c>
      <c r="E10" s="336"/>
      <c r="F10" s="344"/>
      <c r="G10" s="326"/>
      <c r="H10" s="339"/>
      <c r="I10" s="298">
        <v>2037</v>
      </c>
      <c r="J10" s="340">
        <v>1578.6469999999999</v>
      </c>
      <c r="K10" s="340">
        <v>13.72</v>
      </c>
      <c r="L10" s="299">
        <f t="shared" si="0"/>
        <v>216.59036840000002</v>
      </c>
      <c r="M10" s="336"/>
      <c r="N10" s="344"/>
      <c r="O10" s="326"/>
      <c r="P10" s="339"/>
      <c r="Q10" s="298">
        <v>2037</v>
      </c>
      <c r="R10" s="299">
        <f t="shared" si="1"/>
        <v>2377.3969999999999</v>
      </c>
      <c r="S10" s="336"/>
      <c r="T10" s="344"/>
    </row>
    <row r="11" spans="1:20" x14ac:dyDescent="0.2">
      <c r="A11" s="278"/>
      <c r="B11" s="302"/>
      <c r="C11" s="303"/>
      <c r="D11" s="284"/>
      <c r="E11" s="284"/>
      <c r="F11" s="279"/>
      <c r="G11" s="326"/>
      <c r="H11" s="341"/>
      <c r="I11" s="303"/>
      <c r="J11" s="284"/>
      <c r="K11" s="284"/>
      <c r="L11" s="284"/>
      <c r="M11" s="284"/>
      <c r="N11" s="279"/>
      <c r="O11" s="326"/>
      <c r="P11" s="341"/>
      <c r="Q11" s="303"/>
      <c r="R11" s="284"/>
      <c r="S11" s="284"/>
      <c r="T11" s="279"/>
    </row>
    <row r="12" spans="1:20" ht="13.5" thickBot="1" x14ac:dyDescent="0.25"/>
    <row r="13" spans="1:20" x14ac:dyDescent="0.2">
      <c r="A13" s="278"/>
      <c r="B13" s="808" t="s">
        <v>486</v>
      </c>
      <c r="C13" s="813"/>
      <c r="D13" s="813"/>
      <c r="E13" s="813"/>
      <c r="F13" s="814"/>
      <c r="H13" s="808" t="s">
        <v>486</v>
      </c>
      <c r="I13" s="811"/>
      <c r="J13" s="811"/>
      <c r="K13" s="811"/>
      <c r="L13" s="811"/>
      <c r="M13" s="811"/>
      <c r="N13" s="812"/>
      <c r="P13" s="808" t="s">
        <v>486</v>
      </c>
      <c r="Q13" s="813"/>
      <c r="R13" s="813"/>
      <c r="S13" s="813"/>
      <c r="T13" s="814"/>
    </row>
    <row r="14" spans="1:20" ht="13.5" thickBot="1" x14ac:dyDescent="0.25">
      <c r="A14" s="278"/>
      <c r="B14" s="286" t="s">
        <v>78</v>
      </c>
      <c r="C14" s="287" t="s">
        <v>483</v>
      </c>
      <c r="D14" s="287" t="s">
        <v>379</v>
      </c>
      <c r="E14" s="290" t="s">
        <v>482</v>
      </c>
      <c r="F14" s="288" t="s">
        <v>380</v>
      </c>
      <c r="H14" s="289" t="s">
        <v>310</v>
      </c>
      <c r="I14" s="287" t="s">
        <v>483</v>
      </c>
      <c r="J14" s="287" t="s">
        <v>379</v>
      </c>
      <c r="K14" s="290" t="s">
        <v>82</v>
      </c>
      <c r="L14" s="290" t="s">
        <v>311</v>
      </c>
      <c r="M14" s="290" t="s">
        <v>482</v>
      </c>
      <c r="N14" s="291" t="s">
        <v>380</v>
      </c>
      <c r="P14" s="286" t="s">
        <v>489</v>
      </c>
      <c r="Q14" s="287" t="s">
        <v>483</v>
      </c>
      <c r="R14" s="287" t="s">
        <v>379</v>
      </c>
      <c r="S14" s="290" t="s">
        <v>482</v>
      </c>
      <c r="T14" s="288" t="s">
        <v>380</v>
      </c>
    </row>
    <row r="15" spans="1:20" x14ac:dyDescent="0.2">
      <c r="A15" s="278"/>
      <c r="B15" s="304" t="s">
        <v>92</v>
      </c>
      <c r="C15" s="305" t="s">
        <v>333</v>
      </c>
      <c r="D15" s="294">
        <v>28.231999999999999</v>
      </c>
      <c r="E15" s="296">
        <v>4</v>
      </c>
      <c r="F15" s="332">
        <f t="shared" ref="F15:F20" si="2">D15*E15</f>
        <v>112.928</v>
      </c>
      <c r="H15" s="304" t="s">
        <v>92</v>
      </c>
      <c r="I15" s="305" t="s">
        <v>333</v>
      </c>
      <c r="J15" s="295">
        <v>2727.0740000000001</v>
      </c>
      <c r="K15" s="295">
        <v>10.09</v>
      </c>
      <c r="L15" s="296">
        <f t="shared" ref="L15:L20" si="3">(K15*J15)/100</f>
        <v>275.16176660000002</v>
      </c>
      <c r="M15" s="296">
        <v>4</v>
      </c>
      <c r="N15" s="332">
        <f t="shared" ref="N15:N20" si="4">J15*M15</f>
        <v>10908.296</v>
      </c>
      <c r="P15" s="304" t="s">
        <v>92</v>
      </c>
      <c r="Q15" s="305" t="s">
        <v>333</v>
      </c>
      <c r="R15" s="294">
        <f t="shared" ref="R15:R20" si="5">D15+J15</f>
        <v>2755.306</v>
      </c>
      <c r="S15" s="296">
        <v>4</v>
      </c>
      <c r="T15" s="332">
        <f t="shared" ref="T15:T20" si="6">R15*S15</f>
        <v>11021.224</v>
      </c>
    </row>
    <row r="16" spans="1:20" x14ac:dyDescent="0.2">
      <c r="A16" s="278"/>
      <c r="B16" s="292"/>
      <c r="C16" s="293" t="s">
        <v>224</v>
      </c>
      <c r="D16" s="284">
        <v>28.704999999999998</v>
      </c>
      <c r="E16" s="285">
        <v>5</v>
      </c>
      <c r="F16" s="283">
        <f t="shared" si="2"/>
        <v>143.52499999999998</v>
      </c>
      <c r="H16" s="292"/>
      <c r="I16" s="293" t="s">
        <v>224</v>
      </c>
      <c r="J16" s="280">
        <v>2502.1619999999998</v>
      </c>
      <c r="K16" s="280">
        <v>9.92</v>
      </c>
      <c r="L16" s="285">
        <f t="shared" si="3"/>
        <v>248.21447039999998</v>
      </c>
      <c r="M16" s="285">
        <v>5</v>
      </c>
      <c r="N16" s="283">
        <f t="shared" si="4"/>
        <v>12510.81</v>
      </c>
      <c r="P16" s="292"/>
      <c r="Q16" s="293" t="s">
        <v>224</v>
      </c>
      <c r="R16" s="284">
        <f t="shared" si="5"/>
        <v>2530.8669999999997</v>
      </c>
      <c r="S16" s="285">
        <v>5</v>
      </c>
      <c r="T16" s="283">
        <f t="shared" si="6"/>
        <v>12654.334999999999</v>
      </c>
    </row>
    <row r="17" spans="1:20" x14ac:dyDescent="0.2">
      <c r="A17" s="278"/>
      <c r="B17" s="292"/>
      <c r="C17" s="293" t="s">
        <v>227</v>
      </c>
      <c r="D17" s="284">
        <v>26.861999999999998</v>
      </c>
      <c r="E17" s="285">
        <v>5</v>
      </c>
      <c r="F17" s="283">
        <f t="shared" si="2"/>
        <v>134.31</v>
      </c>
      <c r="H17" s="292"/>
      <c r="I17" s="293" t="s">
        <v>227</v>
      </c>
      <c r="J17" s="280">
        <v>2064.3150000000001</v>
      </c>
      <c r="K17" s="280">
        <v>11.03</v>
      </c>
      <c r="L17" s="285">
        <f t="shared" si="3"/>
        <v>227.69394449999999</v>
      </c>
      <c r="M17" s="285">
        <v>5</v>
      </c>
      <c r="N17" s="283">
        <f t="shared" si="4"/>
        <v>10321.575000000001</v>
      </c>
      <c r="P17" s="292"/>
      <c r="Q17" s="293" t="s">
        <v>227</v>
      </c>
      <c r="R17" s="284">
        <f t="shared" si="5"/>
        <v>2091.1770000000001</v>
      </c>
      <c r="S17" s="285">
        <v>5</v>
      </c>
      <c r="T17" s="283">
        <f t="shared" si="6"/>
        <v>10455.885</v>
      </c>
    </row>
    <row r="18" spans="1:20" x14ac:dyDescent="0.2">
      <c r="A18" s="278"/>
      <c r="B18" s="292"/>
      <c r="C18" s="293" t="s">
        <v>228</v>
      </c>
      <c r="D18" s="284">
        <v>25.794</v>
      </c>
      <c r="E18" s="285">
        <v>5</v>
      </c>
      <c r="F18" s="283">
        <f t="shared" si="2"/>
        <v>128.97</v>
      </c>
      <c r="H18" s="292"/>
      <c r="I18" s="293" t="s">
        <v>228</v>
      </c>
      <c r="J18" s="280">
        <v>1706.454</v>
      </c>
      <c r="K18" s="280">
        <v>12.92</v>
      </c>
      <c r="L18" s="285">
        <f t="shared" si="3"/>
        <v>220.47385679999999</v>
      </c>
      <c r="M18" s="285">
        <v>5</v>
      </c>
      <c r="N18" s="283">
        <f t="shared" si="4"/>
        <v>8532.27</v>
      </c>
      <c r="P18" s="292"/>
      <c r="Q18" s="293" t="s">
        <v>228</v>
      </c>
      <c r="R18" s="284">
        <f t="shared" si="5"/>
        <v>1732.248</v>
      </c>
      <c r="S18" s="285">
        <v>5</v>
      </c>
      <c r="T18" s="283">
        <f t="shared" si="6"/>
        <v>8661.24</v>
      </c>
    </row>
    <row r="19" spans="1:20" x14ac:dyDescent="0.2">
      <c r="A19" s="278"/>
      <c r="B19" s="292"/>
      <c r="C19" s="293" t="s">
        <v>229</v>
      </c>
      <c r="D19" s="284">
        <v>24.859000000000002</v>
      </c>
      <c r="E19" s="285">
        <v>5</v>
      </c>
      <c r="F19" s="283">
        <f t="shared" si="2"/>
        <v>124.29500000000002</v>
      </c>
      <c r="H19" s="292"/>
      <c r="I19" s="293" t="s">
        <v>229</v>
      </c>
      <c r="J19" s="280">
        <v>1609.4549999999999</v>
      </c>
      <c r="K19" s="280">
        <v>13.29</v>
      </c>
      <c r="L19" s="285">
        <f t="shared" si="3"/>
        <v>213.89656949999997</v>
      </c>
      <c r="M19" s="285">
        <v>5</v>
      </c>
      <c r="N19" s="283">
        <f t="shared" si="4"/>
        <v>8047.2749999999996</v>
      </c>
      <c r="P19" s="292"/>
      <c r="Q19" s="293" t="s">
        <v>229</v>
      </c>
      <c r="R19" s="284">
        <f t="shared" si="5"/>
        <v>1634.3139999999999</v>
      </c>
      <c r="S19" s="285">
        <v>5</v>
      </c>
      <c r="T19" s="283">
        <f t="shared" si="6"/>
        <v>8171.57</v>
      </c>
    </row>
    <row r="20" spans="1:20" ht="13.5" thickBot="1" x14ac:dyDescent="0.25">
      <c r="A20" s="278"/>
      <c r="B20" s="297"/>
      <c r="C20" s="298" t="s">
        <v>230</v>
      </c>
      <c r="D20" s="299">
        <v>23.103999999999999</v>
      </c>
      <c r="E20" s="301">
        <v>5</v>
      </c>
      <c r="F20" s="333">
        <f t="shared" si="2"/>
        <v>115.52</v>
      </c>
      <c r="H20" s="297"/>
      <c r="I20" s="298" t="s">
        <v>230</v>
      </c>
      <c r="J20" s="300">
        <v>1401.5070000000001</v>
      </c>
      <c r="K20" s="300">
        <v>14.25</v>
      </c>
      <c r="L20" s="301">
        <f t="shared" si="3"/>
        <v>199.71474750000002</v>
      </c>
      <c r="M20" s="301">
        <v>5</v>
      </c>
      <c r="N20" s="333">
        <f t="shared" si="4"/>
        <v>7007.5349999999999</v>
      </c>
      <c r="P20" s="297"/>
      <c r="Q20" s="298" t="s">
        <v>230</v>
      </c>
      <c r="R20" s="299">
        <f t="shared" si="5"/>
        <v>1424.6110000000001</v>
      </c>
      <c r="S20" s="301">
        <v>5</v>
      </c>
      <c r="T20" s="333">
        <f t="shared" si="6"/>
        <v>7123.0550000000003</v>
      </c>
    </row>
    <row r="21" spans="1:20" x14ac:dyDescent="0.2">
      <c r="A21" s="278"/>
      <c r="B21" s="302"/>
      <c r="C21" s="303"/>
      <c r="D21" s="284"/>
      <c r="E21" s="285"/>
      <c r="F21" s="279"/>
      <c r="H21" s="302"/>
      <c r="I21" s="303"/>
      <c r="J21" s="285"/>
      <c r="K21" s="285"/>
      <c r="L21" s="285"/>
      <c r="M21" s="285"/>
      <c r="N21" s="279"/>
      <c r="P21" s="302"/>
      <c r="Q21" s="303"/>
      <c r="R21" s="284"/>
      <c r="S21" s="285"/>
      <c r="T21" s="279"/>
    </row>
    <row r="22" spans="1:20" ht="13.5" thickBot="1" x14ac:dyDescent="0.25"/>
    <row r="23" spans="1:20" x14ac:dyDescent="0.2">
      <c r="A23" s="278"/>
      <c r="B23" s="808" t="s">
        <v>487</v>
      </c>
      <c r="C23" s="809"/>
      <c r="D23" s="809"/>
      <c r="E23" s="809"/>
      <c r="F23" s="810"/>
      <c r="H23" s="808" t="s">
        <v>487</v>
      </c>
      <c r="I23" s="811"/>
      <c r="J23" s="811"/>
      <c r="K23" s="811"/>
      <c r="L23" s="811"/>
      <c r="M23" s="811"/>
      <c r="N23" s="812"/>
      <c r="P23" s="808" t="s">
        <v>487</v>
      </c>
      <c r="Q23" s="809"/>
      <c r="R23" s="809"/>
      <c r="S23" s="809"/>
      <c r="T23" s="810"/>
    </row>
    <row r="24" spans="1:20" ht="13.5" thickBot="1" x14ac:dyDescent="0.25">
      <c r="A24" s="278"/>
      <c r="B24" s="286" t="s">
        <v>78</v>
      </c>
      <c r="C24" s="287" t="s">
        <v>483</v>
      </c>
      <c r="D24" s="287" t="s">
        <v>379</v>
      </c>
      <c r="E24" s="290" t="s">
        <v>482</v>
      </c>
      <c r="F24" s="288" t="s">
        <v>380</v>
      </c>
      <c r="H24" s="289" t="s">
        <v>310</v>
      </c>
      <c r="I24" s="287" t="s">
        <v>483</v>
      </c>
      <c r="J24" s="287" t="s">
        <v>379</v>
      </c>
      <c r="K24" s="290" t="s">
        <v>82</v>
      </c>
      <c r="L24" s="290" t="s">
        <v>311</v>
      </c>
      <c r="M24" s="290" t="s">
        <v>482</v>
      </c>
      <c r="N24" s="291" t="s">
        <v>380</v>
      </c>
      <c r="P24" s="286" t="s">
        <v>489</v>
      </c>
      <c r="Q24" s="287" t="s">
        <v>483</v>
      </c>
      <c r="R24" s="287" t="s">
        <v>379</v>
      </c>
      <c r="S24" s="290" t="s">
        <v>482</v>
      </c>
      <c r="T24" s="288" t="s">
        <v>380</v>
      </c>
    </row>
    <row r="25" spans="1:20" x14ac:dyDescent="0.2">
      <c r="A25" s="278"/>
      <c r="B25" s="304" t="s">
        <v>92</v>
      </c>
      <c r="C25" s="305" t="s">
        <v>333</v>
      </c>
      <c r="D25" s="294">
        <v>28.231999999999999</v>
      </c>
      <c r="E25" s="296">
        <v>4</v>
      </c>
      <c r="F25" s="332">
        <f t="shared" ref="F25:F30" si="7">D25*E25</f>
        <v>112.928</v>
      </c>
      <c r="H25" s="304" t="s">
        <v>92</v>
      </c>
      <c r="I25" s="305" t="s">
        <v>333</v>
      </c>
      <c r="J25" s="295">
        <v>103.758</v>
      </c>
      <c r="K25" s="295">
        <v>8.3699999999999992</v>
      </c>
      <c r="L25" s="296">
        <f t="shared" ref="L25:L30" si="8">(K25*J25)/100</f>
        <v>8.6845445999999988</v>
      </c>
      <c r="M25" s="296">
        <v>4</v>
      </c>
      <c r="N25" s="332">
        <f t="shared" ref="N25:N30" si="9">J25*M25</f>
        <v>415.03199999999998</v>
      </c>
      <c r="P25" s="304" t="s">
        <v>92</v>
      </c>
      <c r="Q25" s="305" t="s">
        <v>333</v>
      </c>
      <c r="R25" s="294">
        <f t="shared" ref="R25:R30" si="10">D25+J25</f>
        <v>131.99</v>
      </c>
      <c r="S25" s="296">
        <v>4</v>
      </c>
      <c r="T25" s="332">
        <f t="shared" ref="T25:T30" si="11">R25*S25</f>
        <v>527.96</v>
      </c>
    </row>
    <row r="26" spans="1:20" x14ac:dyDescent="0.2">
      <c r="A26" s="278"/>
      <c r="B26" s="292"/>
      <c r="C26" s="293" t="s">
        <v>224</v>
      </c>
      <c r="D26" s="284">
        <v>28.704999999999998</v>
      </c>
      <c r="E26" s="285">
        <v>5</v>
      </c>
      <c r="F26" s="283">
        <f t="shared" si="7"/>
        <v>143.52499999999998</v>
      </c>
      <c r="H26" s="292"/>
      <c r="I26" s="293" t="s">
        <v>224</v>
      </c>
      <c r="J26" s="280">
        <v>90.965000000000003</v>
      </c>
      <c r="K26" s="280">
        <v>9</v>
      </c>
      <c r="L26" s="285">
        <f t="shared" si="8"/>
        <v>8.1868499999999997</v>
      </c>
      <c r="M26" s="285">
        <v>5</v>
      </c>
      <c r="N26" s="283">
        <f t="shared" si="9"/>
        <v>454.82500000000005</v>
      </c>
      <c r="P26" s="292"/>
      <c r="Q26" s="293" t="s">
        <v>224</v>
      </c>
      <c r="R26" s="284">
        <f t="shared" si="10"/>
        <v>119.67</v>
      </c>
      <c r="S26" s="285">
        <v>5</v>
      </c>
      <c r="T26" s="283">
        <f t="shared" si="11"/>
        <v>598.35</v>
      </c>
    </row>
    <row r="27" spans="1:20" x14ac:dyDescent="0.2">
      <c r="A27" s="278"/>
      <c r="B27" s="292"/>
      <c r="C27" s="293" t="s">
        <v>227</v>
      </c>
      <c r="D27" s="284">
        <v>26.861999999999998</v>
      </c>
      <c r="E27" s="285">
        <v>5</v>
      </c>
      <c r="F27" s="283">
        <f t="shared" si="7"/>
        <v>134.31</v>
      </c>
      <c r="H27" s="292"/>
      <c r="I27" s="293" t="s">
        <v>227</v>
      </c>
      <c r="J27" s="280">
        <v>74.066999999999993</v>
      </c>
      <c r="K27" s="280">
        <v>10.26</v>
      </c>
      <c r="L27" s="285">
        <f t="shared" si="8"/>
        <v>7.5992741999999991</v>
      </c>
      <c r="M27" s="285">
        <v>5</v>
      </c>
      <c r="N27" s="283">
        <f t="shared" si="9"/>
        <v>370.33499999999998</v>
      </c>
      <c r="P27" s="292"/>
      <c r="Q27" s="293" t="s">
        <v>227</v>
      </c>
      <c r="R27" s="284">
        <f t="shared" si="10"/>
        <v>100.92899999999999</v>
      </c>
      <c r="S27" s="285">
        <v>5</v>
      </c>
      <c r="T27" s="283">
        <f t="shared" si="11"/>
        <v>504.64499999999992</v>
      </c>
    </row>
    <row r="28" spans="1:20" x14ac:dyDescent="0.2">
      <c r="A28" s="278"/>
      <c r="B28" s="292"/>
      <c r="C28" s="293" t="s">
        <v>228</v>
      </c>
      <c r="D28" s="284">
        <v>25.794</v>
      </c>
      <c r="E28" s="285">
        <v>5</v>
      </c>
      <c r="F28" s="283">
        <f t="shared" si="7"/>
        <v>128.97</v>
      </c>
      <c r="H28" s="292"/>
      <c r="I28" s="293" t="s">
        <v>228</v>
      </c>
      <c r="J28" s="280">
        <v>63.533999999999999</v>
      </c>
      <c r="K28" s="280">
        <v>11.83</v>
      </c>
      <c r="L28" s="285">
        <f t="shared" si="8"/>
        <v>7.5160722</v>
      </c>
      <c r="M28" s="285">
        <v>5</v>
      </c>
      <c r="N28" s="283">
        <f t="shared" si="9"/>
        <v>317.67</v>
      </c>
      <c r="P28" s="292"/>
      <c r="Q28" s="293" t="s">
        <v>228</v>
      </c>
      <c r="R28" s="284">
        <f t="shared" si="10"/>
        <v>89.328000000000003</v>
      </c>
      <c r="S28" s="285">
        <v>5</v>
      </c>
      <c r="T28" s="283">
        <f t="shared" si="11"/>
        <v>446.64</v>
      </c>
    </row>
    <row r="29" spans="1:20" x14ac:dyDescent="0.2">
      <c r="A29" s="278"/>
      <c r="B29" s="292"/>
      <c r="C29" s="293" t="s">
        <v>229</v>
      </c>
      <c r="D29" s="284">
        <v>24.859000000000002</v>
      </c>
      <c r="E29" s="285">
        <v>5</v>
      </c>
      <c r="F29" s="283">
        <f t="shared" si="7"/>
        <v>124.29500000000002</v>
      </c>
      <c r="H29" s="292"/>
      <c r="I29" s="293" t="s">
        <v>229</v>
      </c>
      <c r="J29" s="280">
        <v>63.698999999999998</v>
      </c>
      <c r="K29" s="280">
        <v>11.76</v>
      </c>
      <c r="L29" s="285">
        <f t="shared" si="8"/>
        <v>7.4910024000000002</v>
      </c>
      <c r="M29" s="285">
        <v>5</v>
      </c>
      <c r="N29" s="283">
        <f t="shared" si="9"/>
        <v>318.495</v>
      </c>
      <c r="P29" s="292"/>
      <c r="Q29" s="293" t="s">
        <v>229</v>
      </c>
      <c r="R29" s="284">
        <f t="shared" si="10"/>
        <v>88.557999999999993</v>
      </c>
      <c r="S29" s="285">
        <v>5</v>
      </c>
      <c r="T29" s="283">
        <f t="shared" si="11"/>
        <v>442.78999999999996</v>
      </c>
    </row>
    <row r="30" spans="1:20" ht="13.5" thickBot="1" x14ac:dyDescent="0.25">
      <c r="A30" s="278"/>
      <c r="B30" s="297"/>
      <c r="C30" s="298" t="s">
        <v>230</v>
      </c>
      <c r="D30" s="299">
        <v>23.103999999999999</v>
      </c>
      <c r="E30" s="301">
        <v>5</v>
      </c>
      <c r="F30" s="333">
        <f t="shared" si="7"/>
        <v>115.52</v>
      </c>
      <c r="H30" s="297"/>
      <c r="I30" s="298" t="s">
        <v>230</v>
      </c>
      <c r="J30" s="300">
        <v>67.950999999999993</v>
      </c>
      <c r="K30" s="300">
        <v>11.68</v>
      </c>
      <c r="L30" s="301">
        <f t="shared" si="8"/>
        <v>7.936676799999999</v>
      </c>
      <c r="M30" s="301">
        <v>5</v>
      </c>
      <c r="N30" s="333">
        <f t="shared" si="9"/>
        <v>339.755</v>
      </c>
      <c r="P30" s="297"/>
      <c r="Q30" s="298" t="s">
        <v>230</v>
      </c>
      <c r="R30" s="299">
        <f t="shared" si="10"/>
        <v>91.054999999999993</v>
      </c>
      <c r="S30" s="301">
        <v>5</v>
      </c>
      <c r="T30" s="333">
        <f t="shared" si="11"/>
        <v>455.27499999999998</v>
      </c>
    </row>
    <row r="32" spans="1:20" ht="13.5" thickBot="1" x14ac:dyDescent="0.25"/>
    <row r="33" spans="1:20" x14ac:dyDescent="0.2">
      <c r="A33" s="278"/>
      <c r="B33" s="808" t="s">
        <v>488</v>
      </c>
      <c r="C33" s="809"/>
      <c r="D33" s="809"/>
      <c r="E33" s="809"/>
      <c r="F33" s="810"/>
      <c r="H33" s="808" t="s">
        <v>488</v>
      </c>
      <c r="I33" s="811"/>
      <c r="J33" s="811"/>
      <c r="K33" s="811"/>
      <c r="L33" s="811"/>
      <c r="M33" s="811"/>
      <c r="N33" s="812"/>
      <c r="P33" s="808" t="s">
        <v>488</v>
      </c>
      <c r="Q33" s="809"/>
      <c r="R33" s="809"/>
      <c r="S33" s="809"/>
      <c r="T33" s="810"/>
    </row>
    <row r="34" spans="1:20" ht="13.5" thickBot="1" x14ac:dyDescent="0.25">
      <c r="A34" s="278"/>
      <c r="B34" s="286" t="s">
        <v>78</v>
      </c>
      <c r="C34" s="287" t="s">
        <v>483</v>
      </c>
      <c r="D34" s="287" t="s">
        <v>379</v>
      </c>
      <c r="E34" s="290" t="s">
        <v>482</v>
      </c>
      <c r="F34" s="288" t="s">
        <v>380</v>
      </c>
      <c r="H34" s="289" t="s">
        <v>310</v>
      </c>
      <c r="I34" s="287" t="s">
        <v>483</v>
      </c>
      <c r="J34" s="287" t="s">
        <v>379</v>
      </c>
      <c r="K34" s="290" t="s">
        <v>82</v>
      </c>
      <c r="L34" s="290" t="s">
        <v>311</v>
      </c>
      <c r="M34" s="290" t="s">
        <v>482</v>
      </c>
      <c r="N34" s="291" t="s">
        <v>380</v>
      </c>
      <c r="P34" s="286" t="s">
        <v>489</v>
      </c>
      <c r="Q34" s="287" t="s">
        <v>483</v>
      </c>
      <c r="R34" s="287" t="s">
        <v>379</v>
      </c>
      <c r="S34" s="290" t="s">
        <v>482</v>
      </c>
      <c r="T34" s="288" t="s">
        <v>380</v>
      </c>
    </row>
    <row r="35" spans="1:20" x14ac:dyDescent="0.2">
      <c r="A35" s="278"/>
      <c r="B35" s="304" t="s">
        <v>92</v>
      </c>
      <c r="C35" s="305" t="s">
        <v>333</v>
      </c>
      <c r="D35" s="294">
        <v>169.035</v>
      </c>
      <c r="E35" s="296">
        <v>4</v>
      </c>
      <c r="F35" s="332">
        <f t="shared" ref="F35:F40" si="12">D35*E35</f>
        <v>676.14</v>
      </c>
      <c r="H35" s="304" t="s">
        <v>92</v>
      </c>
      <c r="I35" s="305" t="s">
        <v>333</v>
      </c>
      <c r="J35" s="295">
        <v>160.82599999999999</v>
      </c>
      <c r="K35" s="295">
        <v>16.54</v>
      </c>
      <c r="L35" s="296">
        <f t="shared" ref="L35:L40" si="13">(K35*J35)/100</f>
        <v>26.600620399999997</v>
      </c>
      <c r="M35" s="296">
        <v>4</v>
      </c>
      <c r="N35" s="332">
        <f t="shared" ref="N35:N40" si="14">J35*M35</f>
        <v>643.30399999999997</v>
      </c>
      <c r="P35" s="304" t="s">
        <v>92</v>
      </c>
      <c r="Q35" s="305" t="s">
        <v>333</v>
      </c>
      <c r="R35" s="294">
        <f t="shared" ref="R35:R40" si="15">D35+J35</f>
        <v>329.86099999999999</v>
      </c>
      <c r="S35" s="296">
        <v>4</v>
      </c>
      <c r="T35" s="332">
        <f t="shared" ref="T35:T40" si="16">R35*S35</f>
        <v>1319.444</v>
      </c>
    </row>
    <row r="36" spans="1:20" x14ac:dyDescent="0.2">
      <c r="A36" s="278"/>
      <c r="B36" s="292"/>
      <c r="C36" s="293" t="s">
        <v>224</v>
      </c>
      <c r="D36" s="284">
        <v>120.30500000000001</v>
      </c>
      <c r="E36" s="285">
        <v>5</v>
      </c>
      <c r="F36" s="283">
        <f t="shared" si="12"/>
        <v>601.52500000000009</v>
      </c>
      <c r="H36" s="292"/>
      <c r="I36" s="293" t="s">
        <v>224</v>
      </c>
      <c r="J36" s="280">
        <v>139.34299999999999</v>
      </c>
      <c r="K36" s="280">
        <v>15.82</v>
      </c>
      <c r="L36" s="285">
        <f t="shared" si="13"/>
        <v>22.044062599999997</v>
      </c>
      <c r="M36" s="285">
        <v>5</v>
      </c>
      <c r="N36" s="283">
        <f t="shared" si="14"/>
        <v>696.71499999999992</v>
      </c>
      <c r="P36" s="292"/>
      <c r="Q36" s="293" t="s">
        <v>224</v>
      </c>
      <c r="R36" s="284">
        <f t="shared" si="15"/>
        <v>259.64800000000002</v>
      </c>
      <c r="S36" s="285">
        <v>5</v>
      </c>
      <c r="T36" s="283">
        <f t="shared" si="16"/>
        <v>1298.2400000000002</v>
      </c>
    </row>
    <row r="37" spans="1:20" x14ac:dyDescent="0.2">
      <c r="A37" s="278"/>
      <c r="B37" s="292"/>
      <c r="C37" s="293" t="s">
        <v>227</v>
      </c>
      <c r="D37" s="284">
        <v>143.113</v>
      </c>
      <c r="E37" s="285">
        <v>5</v>
      </c>
      <c r="F37" s="283">
        <f t="shared" si="12"/>
        <v>715.56500000000005</v>
      </c>
      <c r="H37" s="292"/>
      <c r="I37" s="293" t="s">
        <v>227</v>
      </c>
      <c r="J37" s="280">
        <v>172.786</v>
      </c>
      <c r="K37" s="280">
        <v>18.29</v>
      </c>
      <c r="L37" s="285">
        <f t="shared" si="13"/>
        <v>31.602559400000001</v>
      </c>
      <c r="M37" s="285">
        <v>5</v>
      </c>
      <c r="N37" s="283">
        <f t="shared" si="14"/>
        <v>863.93000000000006</v>
      </c>
      <c r="P37" s="292"/>
      <c r="Q37" s="293" t="s">
        <v>227</v>
      </c>
      <c r="R37" s="284">
        <f t="shared" si="15"/>
        <v>315.899</v>
      </c>
      <c r="S37" s="285">
        <v>5</v>
      </c>
      <c r="T37" s="283">
        <f t="shared" si="16"/>
        <v>1579.4949999999999</v>
      </c>
    </row>
    <row r="38" spans="1:20" x14ac:dyDescent="0.2">
      <c r="A38" s="278"/>
      <c r="B38" s="292"/>
      <c r="C38" s="293" t="s">
        <v>228</v>
      </c>
      <c r="D38" s="284">
        <v>145.471</v>
      </c>
      <c r="E38" s="285">
        <v>5</v>
      </c>
      <c r="F38" s="283">
        <f t="shared" si="12"/>
        <v>727.35500000000002</v>
      </c>
      <c r="H38" s="292"/>
      <c r="I38" s="293" t="s">
        <v>228</v>
      </c>
      <c r="J38" s="280">
        <v>93.953999999999994</v>
      </c>
      <c r="K38" s="280">
        <v>22.78</v>
      </c>
      <c r="L38" s="285">
        <f t="shared" si="13"/>
        <v>21.402721200000002</v>
      </c>
      <c r="M38" s="285">
        <v>5</v>
      </c>
      <c r="N38" s="283">
        <f t="shared" si="14"/>
        <v>469.77</v>
      </c>
      <c r="P38" s="292"/>
      <c r="Q38" s="293" t="s">
        <v>228</v>
      </c>
      <c r="R38" s="284">
        <f t="shared" si="15"/>
        <v>239.42500000000001</v>
      </c>
      <c r="S38" s="285">
        <v>5</v>
      </c>
      <c r="T38" s="283">
        <f t="shared" si="16"/>
        <v>1197.125</v>
      </c>
    </row>
    <row r="39" spans="1:20" x14ac:dyDescent="0.2">
      <c r="A39" s="278"/>
      <c r="B39" s="292"/>
      <c r="C39" s="293" t="s">
        <v>229</v>
      </c>
      <c r="D39" s="284">
        <v>109.753</v>
      </c>
      <c r="E39" s="285">
        <v>5</v>
      </c>
      <c r="F39" s="283">
        <f t="shared" si="12"/>
        <v>548.76499999999999</v>
      </c>
      <c r="H39" s="292"/>
      <c r="I39" s="293" t="s">
        <v>229</v>
      </c>
      <c r="J39" s="280">
        <v>86.736999999999995</v>
      </c>
      <c r="K39" s="280">
        <v>25.34</v>
      </c>
      <c r="L39" s="285">
        <f t="shared" si="13"/>
        <v>21.979155799999997</v>
      </c>
      <c r="M39" s="285">
        <v>5</v>
      </c>
      <c r="N39" s="283">
        <f t="shared" si="14"/>
        <v>433.68499999999995</v>
      </c>
      <c r="P39" s="292"/>
      <c r="Q39" s="293" t="s">
        <v>229</v>
      </c>
      <c r="R39" s="284">
        <f t="shared" si="15"/>
        <v>196.49</v>
      </c>
      <c r="S39" s="285">
        <v>5</v>
      </c>
      <c r="T39" s="283">
        <f t="shared" si="16"/>
        <v>982.45</v>
      </c>
    </row>
    <row r="40" spans="1:20" ht="13.5" thickBot="1" x14ac:dyDescent="0.25">
      <c r="A40" s="278"/>
      <c r="B40" s="297"/>
      <c r="C40" s="298" t="s">
        <v>230</v>
      </c>
      <c r="D40" s="299">
        <v>130.58199999999999</v>
      </c>
      <c r="E40" s="301">
        <v>5</v>
      </c>
      <c r="F40" s="333">
        <f t="shared" si="12"/>
        <v>652.91</v>
      </c>
      <c r="H40" s="297"/>
      <c r="I40" s="298" t="s">
        <v>230</v>
      </c>
      <c r="J40" s="300">
        <v>116.59699999999999</v>
      </c>
      <c r="K40" s="300">
        <v>22.62</v>
      </c>
      <c r="L40" s="301">
        <f t="shared" si="13"/>
        <v>26.374241400000002</v>
      </c>
      <c r="M40" s="301">
        <v>5</v>
      </c>
      <c r="N40" s="333">
        <f t="shared" si="14"/>
        <v>582.98500000000001</v>
      </c>
      <c r="P40" s="297"/>
      <c r="Q40" s="298" t="s">
        <v>230</v>
      </c>
      <c r="R40" s="299">
        <f t="shared" si="15"/>
        <v>247.17899999999997</v>
      </c>
      <c r="S40" s="301">
        <v>5</v>
      </c>
      <c r="T40" s="333">
        <f t="shared" si="16"/>
        <v>1235.895</v>
      </c>
    </row>
    <row r="41" spans="1:20" x14ac:dyDescent="0.2">
      <c r="A41" s="278"/>
      <c r="B41" s="302"/>
      <c r="C41" s="303"/>
      <c r="D41" s="284"/>
      <c r="E41" s="285"/>
      <c r="F41" s="279"/>
      <c r="H41" s="302"/>
      <c r="I41" s="303"/>
      <c r="J41" s="285"/>
      <c r="K41" s="285"/>
      <c r="L41" s="285"/>
      <c r="M41" s="285"/>
      <c r="N41" s="279"/>
      <c r="P41" s="302"/>
      <c r="Q41" s="303"/>
      <c r="R41" s="284"/>
      <c r="S41" s="285"/>
      <c r="T41" s="279"/>
    </row>
    <row r="42" spans="1:20" x14ac:dyDescent="0.2">
      <c r="A42" s="278"/>
    </row>
    <row r="43" spans="1:20" x14ac:dyDescent="0.2">
      <c r="B43" s="799" t="s">
        <v>742</v>
      </c>
      <c r="C43" s="721" t="s">
        <v>333</v>
      </c>
      <c r="D43" s="721" t="s">
        <v>224</v>
      </c>
      <c r="E43" s="721" t="s">
        <v>227</v>
      </c>
      <c r="F43" s="721" t="s">
        <v>228</v>
      </c>
      <c r="G43" s="721" t="s">
        <v>229</v>
      </c>
      <c r="H43" s="721" t="s">
        <v>230</v>
      </c>
      <c r="I43" s="721" t="s">
        <v>334</v>
      </c>
      <c r="J43" s="721" t="s">
        <v>335</v>
      </c>
      <c r="K43" s="721" t="s">
        <v>233</v>
      </c>
      <c r="L43" s="721" t="s">
        <v>234</v>
      </c>
      <c r="M43" s="747" t="s">
        <v>235</v>
      </c>
    </row>
    <row r="44" spans="1:20" x14ac:dyDescent="0.2">
      <c r="B44" s="800"/>
      <c r="C44" s="722" t="s">
        <v>78</v>
      </c>
      <c r="D44" s="722" t="s">
        <v>78</v>
      </c>
      <c r="E44" s="722" t="s">
        <v>78</v>
      </c>
      <c r="F44" s="722" t="s">
        <v>78</v>
      </c>
      <c r="G44" s="722" t="s">
        <v>78</v>
      </c>
      <c r="H44" s="722" t="s">
        <v>78</v>
      </c>
      <c r="I44" s="722" t="s">
        <v>78</v>
      </c>
      <c r="J44" s="722" t="s">
        <v>78</v>
      </c>
      <c r="K44" s="722" t="s">
        <v>78</v>
      </c>
      <c r="L44" s="722" t="s">
        <v>78</v>
      </c>
      <c r="M44" s="748" t="s">
        <v>78</v>
      </c>
    </row>
    <row r="45" spans="1:20" ht="41.25" thickBot="1" x14ac:dyDescent="0.25">
      <c r="B45" s="801"/>
      <c r="C45" s="727" t="s">
        <v>327</v>
      </c>
      <c r="D45" s="727" t="s">
        <v>327</v>
      </c>
      <c r="E45" s="727" t="s">
        <v>327</v>
      </c>
      <c r="F45" s="727" t="s">
        <v>327</v>
      </c>
      <c r="G45" s="727" t="s">
        <v>327</v>
      </c>
      <c r="H45" s="727" t="s">
        <v>327</v>
      </c>
      <c r="I45" s="727" t="s">
        <v>327</v>
      </c>
      <c r="J45" s="727" t="s">
        <v>327</v>
      </c>
      <c r="K45" s="727" t="s">
        <v>327</v>
      </c>
      <c r="L45" s="727" t="s">
        <v>327</v>
      </c>
      <c r="M45" s="749" t="s">
        <v>327</v>
      </c>
    </row>
    <row r="46" spans="1:20" x14ac:dyDescent="0.2">
      <c r="B46" s="728" t="s">
        <v>92</v>
      </c>
      <c r="C46" s="729">
        <v>13.311999999999999</v>
      </c>
      <c r="D46" s="729">
        <v>15.592000000000001</v>
      </c>
      <c r="E46" s="729">
        <v>13.680999999999999</v>
      </c>
      <c r="F46" s="729">
        <v>18.491</v>
      </c>
      <c r="G46" s="729">
        <v>19.349</v>
      </c>
      <c r="H46" s="729">
        <v>25.274999999999999</v>
      </c>
      <c r="I46" s="729">
        <v>22.312000000000001</v>
      </c>
      <c r="J46" s="729">
        <v>41.323</v>
      </c>
      <c r="K46" s="729">
        <v>21.765000000000001</v>
      </c>
      <c r="L46" s="729">
        <v>57.508000000000003</v>
      </c>
      <c r="M46" s="730">
        <v>20.928000000000001</v>
      </c>
    </row>
    <row r="47" spans="1:20" x14ac:dyDescent="0.2">
      <c r="B47" s="731" t="s">
        <v>84</v>
      </c>
      <c r="C47" s="732">
        <v>8.9999999999999993E-3</v>
      </c>
      <c r="D47" s="732">
        <v>5.0000000000000001E-3</v>
      </c>
      <c r="E47" s="732">
        <v>5.0000000000000001E-3</v>
      </c>
      <c r="F47" s="732">
        <v>5.0000000000000001E-3</v>
      </c>
      <c r="G47" s="732">
        <v>0.14000000000000001</v>
      </c>
      <c r="H47" s="732">
        <v>0.189</v>
      </c>
      <c r="I47" s="732">
        <v>0.22900000000000001</v>
      </c>
      <c r="J47" s="732">
        <v>0.25800000000000001</v>
      </c>
      <c r="K47" s="732">
        <v>0.26900000000000002</v>
      </c>
      <c r="L47" s="732">
        <v>0.27300000000000002</v>
      </c>
      <c r="M47" s="733">
        <v>0.27400000000000002</v>
      </c>
    </row>
    <row r="48" spans="1:20" x14ac:dyDescent="0.2">
      <c r="B48" s="731" t="s">
        <v>85</v>
      </c>
      <c r="C48" s="732">
        <v>1.196</v>
      </c>
      <c r="D48" s="732">
        <v>1.25</v>
      </c>
      <c r="E48" s="732">
        <v>2.3650000000000002</v>
      </c>
      <c r="F48" s="732">
        <v>1.274</v>
      </c>
      <c r="G48" s="732">
        <v>1.4390000000000001</v>
      </c>
      <c r="H48" s="732">
        <v>1.5</v>
      </c>
      <c r="I48" s="732">
        <v>1.488</v>
      </c>
      <c r="J48" s="732">
        <v>3.12</v>
      </c>
      <c r="K48" s="732">
        <v>4.3010000000000002</v>
      </c>
      <c r="L48" s="732">
        <v>21.882999999999999</v>
      </c>
      <c r="M48" s="733">
        <v>6.5359999999999996</v>
      </c>
    </row>
    <row r="49" spans="2:24" x14ac:dyDescent="0.2">
      <c r="B49" s="731" t="s">
        <v>86</v>
      </c>
      <c r="C49" s="732">
        <v>5.1269999999999998</v>
      </c>
      <c r="D49" s="732">
        <v>5.5220000000000002</v>
      </c>
      <c r="E49" s="732">
        <v>6.0720000000000001</v>
      </c>
      <c r="F49" s="732">
        <v>8.2609999999999992</v>
      </c>
      <c r="G49" s="732">
        <v>9.5830000000000002</v>
      </c>
      <c r="H49" s="732">
        <v>13.932</v>
      </c>
      <c r="I49" s="732">
        <v>10.128</v>
      </c>
      <c r="J49" s="732">
        <v>26.811</v>
      </c>
      <c r="K49" s="732">
        <v>5.6710000000000003</v>
      </c>
      <c r="L49" s="732">
        <v>12.882</v>
      </c>
      <c r="M49" s="733">
        <v>4.7720000000000002</v>
      </c>
    </row>
    <row r="50" spans="2:24" x14ac:dyDescent="0.2">
      <c r="B50" s="731" t="s">
        <v>87</v>
      </c>
      <c r="C50" s="732">
        <v>0.92400000000000004</v>
      </c>
      <c r="D50" s="732">
        <v>2.3980000000000001</v>
      </c>
      <c r="E50" s="732">
        <v>1.095</v>
      </c>
      <c r="F50" s="732">
        <v>1.859</v>
      </c>
      <c r="G50" s="732">
        <v>1.6140000000000001</v>
      </c>
      <c r="H50" s="732">
        <v>1.869</v>
      </c>
      <c r="I50" s="732">
        <v>1.883</v>
      </c>
      <c r="J50" s="732">
        <v>1.1719999999999999</v>
      </c>
      <c r="K50" s="732">
        <v>3.5609999999999999</v>
      </c>
      <c r="L50" s="732">
        <v>4.149</v>
      </c>
      <c r="M50" s="733">
        <v>1.014</v>
      </c>
    </row>
    <row r="51" spans="2:24" x14ac:dyDescent="0.2">
      <c r="B51" s="731" t="s">
        <v>88</v>
      </c>
      <c r="C51" s="732">
        <v>0.41299999999999998</v>
      </c>
      <c r="D51" s="732">
        <v>0.63300000000000001</v>
      </c>
      <c r="E51" s="732">
        <v>0.59899999999999998</v>
      </c>
      <c r="F51" s="732">
        <v>1.244</v>
      </c>
      <c r="G51" s="732">
        <v>1.0509999999999999</v>
      </c>
      <c r="H51" s="732">
        <v>1.028</v>
      </c>
      <c r="I51" s="732">
        <v>1.8360000000000001</v>
      </c>
      <c r="J51" s="732">
        <v>2.5739999999999998</v>
      </c>
      <c r="K51" s="732">
        <v>1.3069999999999999</v>
      </c>
      <c r="L51" s="732">
        <v>3.2290000000000001</v>
      </c>
      <c r="M51" s="733">
        <v>1.3380000000000001</v>
      </c>
    </row>
    <row r="52" spans="2:24" x14ac:dyDescent="0.2">
      <c r="B52" s="731" t="s">
        <v>89</v>
      </c>
      <c r="C52" s="732">
        <v>1.653</v>
      </c>
      <c r="D52" s="732">
        <v>2.0830000000000002</v>
      </c>
      <c r="E52" s="732">
        <v>1.5609999999999999</v>
      </c>
      <c r="F52" s="732">
        <v>2.6339999999999999</v>
      </c>
      <c r="G52" s="732">
        <v>3.5030000000000001</v>
      </c>
      <c r="H52" s="732">
        <v>3.3889999999999998</v>
      </c>
      <c r="I52" s="732">
        <v>4.742</v>
      </c>
      <c r="J52" s="732">
        <v>5.008</v>
      </c>
      <c r="K52" s="732">
        <v>4.2069999999999999</v>
      </c>
      <c r="L52" s="732">
        <v>5.8079999999999998</v>
      </c>
      <c r="M52" s="733">
        <v>3.9510000000000001</v>
      </c>
    </row>
    <row r="53" spans="2:24" x14ac:dyDescent="0.2">
      <c r="B53" s="731" t="s">
        <v>90</v>
      </c>
      <c r="C53" s="732">
        <v>0</v>
      </c>
      <c r="D53" s="732">
        <v>0</v>
      </c>
      <c r="E53" s="732">
        <v>0</v>
      </c>
      <c r="F53" s="732">
        <v>0</v>
      </c>
      <c r="G53" s="732">
        <v>0</v>
      </c>
      <c r="H53" s="732">
        <v>1E-3</v>
      </c>
      <c r="I53" s="732">
        <v>1E-3</v>
      </c>
      <c r="J53" s="732">
        <v>1E-3</v>
      </c>
      <c r="K53" s="732">
        <v>1E-3</v>
      </c>
      <c r="L53" s="732">
        <v>1E-3</v>
      </c>
      <c r="M53" s="733">
        <v>1E-3</v>
      </c>
    </row>
    <row r="54" spans="2:24" x14ac:dyDescent="0.2">
      <c r="B54" s="731" t="s">
        <v>91</v>
      </c>
      <c r="C54" s="732">
        <v>3.9910000000000001</v>
      </c>
      <c r="D54" s="732">
        <v>3.7010000000000001</v>
      </c>
      <c r="E54" s="732">
        <v>1.984</v>
      </c>
      <c r="F54" s="732">
        <v>3.214</v>
      </c>
      <c r="G54" s="732">
        <v>2.0190000000000001</v>
      </c>
      <c r="H54" s="732">
        <v>3.367</v>
      </c>
      <c r="I54" s="732">
        <v>2.004</v>
      </c>
      <c r="J54" s="732">
        <v>2.3780000000000001</v>
      </c>
      <c r="K54" s="732">
        <v>2.4470000000000001</v>
      </c>
      <c r="L54" s="732">
        <v>9.2840000000000007</v>
      </c>
      <c r="M54" s="733">
        <v>3.0409999999999999</v>
      </c>
    </row>
    <row r="55" spans="2:24" x14ac:dyDescent="0.2">
      <c r="B55" s="750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2"/>
    </row>
    <row r="56" spans="2:24" x14ac:dyDescent="0.2">
      <c r="B56" s="750"/>
      <c r="C56" s="751"/>
      <c r="D56" s="751"/>
      <c r="E56" s="751"/>
      <c r="F56" s="751"/>
      <c r="G56" s="751"/>
      <c r="H56" s="751"/>
      <c r="I56" s="751"/>
      <c r="J56" s="751"/>
      <c r="K56" s="751"/>
      <c r="L56" s="751"/>
      <c r="M56" s="752"/>
    </row>
    <row r="57" spans="2:24" ht="13.5" thickBot="1" x14ac:dyDescent="0.25">
      <c r="B57" s="753"/>
      <c r="C57" s="754"/>
      <c r="D57" s="754"/>
      <c r="E57" s="754"/>
      <c r="F57" s="754"/>
      <c r="G57" s="754"/>
      <c r="H57" s="754"/>
      <c r="I57" s="754"/>
      <c r="J57" s="754"/>
      <c r="K57" s="754"/>
      <c r="L57" s="754"/>
      <c r="M57" s="755"/>
    </row>
    <row r="60" spans="2:24" x14ac:dyDescent="0.2">
      <c r="B60" s="799" t="s">
        <v>742</v>
      </c>
      <c r="C60" s="802" t="s">
        <v>333</v>
      </c>
      <c r="D60" s="803"/>
      <c r="E60" s="802" t="s">
        <v>224</v>
      </c>
      <c r="F60" s="803"/>
      <c r="G60" s="802" t="s">
        <v>227</v>
      </c>
      <c r="H60" s="803"/>
      <c r="I60" s="802" t="s">
        <v>228</v>
      </c>
      <c r="J60" s="803"/>
      <c r="K60" s="802" t="s">
        <v>229</v>
      </c>
      <c r="L60" s="803"/>
      <c r="M60" s="802" t="s">
        <v>230</v>
      </c>
      <c r="N60" s="803"/>
      <c r="O60" s="802" t="s">
        <v>334</v>
      </c>
      <c r="P60" s="803"/>
      <c r="Q60" s="802" t="s">
        <v>335</v>
      </c>
      <c r="R60" s="803"/>
      <c r="S60" s="802" t="s">
        <v>233</v>
      </c>
      <c r="T60" s="803"/>
      <c r="U60" s="802" t="s">
        <v>234</v>
      </c>
      <c r="V60" s="803"/>
      <c r="W60" s="802" t="s">
        <v>235</v>
      </c>
      <c r="X60" s="804"/>
    </row>
    <row r="61" spans="2:24" x14ac:dyDescent="0.2">
      <c r="B61" s="800"/>
      <c r="C61" s="805" t="s">
        <v>79</v>
      </c>
      <c r="D61" s="806"/>
      <c r="E61" s="805" t="s">
        <v>79</v>
      </c>
      <c r="F61" s="806"/>
      <c r="G61" s="805" t="s">
        <v>79</v>
      </c>
      <c r="H61" s="806"/>
      <c r="I61" s="805" t="s">
        <v>79</v>
      </c>
      <c r="J61" s="806"/>
      <c r="K61" s="805" t="s">
        <v>79</v>
      </c>
      <c r="L61" s="806"/>
      <c r="M61" s="805" t="s">
        <v>79</v>
      </c>
      <c r="N61" s="806"/>
      <c r="O61" s="805"/>
      <c r="P61" s="806"/>
      <c r="Q61" s="805"/>
      <c r="R61" s="806"/>
      <c r="S61" s="805"/>
      <c r="T61" s="806"/>
      <c r="U61" s="805"/>
      <c r="V61" s="806"/>
      <c r="W61" s="805"/>
      <c r="X61" s="807"/>
    </row>
    <row r="62" spans="2:24" ht="41.25" thickBot="1" x14ac:dyDescent="0.25">
      <c r="B62" s="801"/>
      <c r="C62" s="727" t="s">
        <v>327</v>
      </c>
      <c r="D62" s="736" t="s">
        <v>82</v>
      </c>
      <c r="E62" s="727" t="s">
        <v>327</v>
      </c>
      <c r="F62" s="737" t="s">
        <v>82</v>
      </c>
      <c r="G62" s="727" t="s">
        <v>327</v>
      </c>
      <c r="H62" s="737" t="s">
        <v>82</v>
      </c>
      <c r="I62" s="727" t="s">
        <v>327</v>
      </c>
      <c r="J62" s="737" t="s">
        <v>82</v>
      </c>
      <c r="K62" s="727" t="s">
        <v>327</v>
      </c>
      <c r="L62" s="737" t="s">
        <v>82</v>
      </c>
      <c r="M62" s="727" t="s">
        <v>327</v>
      </c>
      <c r="N62" s="737" t="s">
        <v>82</v>
      </c>
      <c r="O62" s="727" t="s">
        <v>327</v>
      </c>
      <c r="P62" s="736" t="s">
        <v>82</v>
      </c>
      <c r="Q62" s="727" t="s">
        <v>327</v>
      </c>
      <c r="R62" s="736" t="s">
        <v>82</v>
      </c>
      <c r="S62" s="727" t="s">
        <v>327</v>
      </c>
      <c r="T62" s="736" t="s">
        <v>82</v>
      </c>
      <c r="U62" s="727" t="s">
        <v>327</v>
      </c>
      <c r="V62" s="736" t="s">
        <v>82</v>
      </c>
      <c r="W62" s="727" t="s">
        <v>327</v>
      </c>
      <c r="X62" s="736" t="s">
        <v>82</v>
      </c>
    </row>
    <row r="63" spans="2:24" x14ac:dyDescent="0.2">
      <c r="B63" s="728" t="s">
        <v>92</v>
      </c>
      <c r="C63" s="729">
        <v>160.82599999999999</v>
      </c>
      <c r="D63" s="738">
        <v>16.54</v>
      </c>
      <c r="E63" s="729">
        <v>139.34299999999999</v>
      </c>
      <c r="F63" s="738">
        <v>15.82</v>
      </c>
      <c r="G63" s="729">
        <v>172.786</v>
      </c>
      <c r="H63" s="738">
        <v>18.29</v>
      </c>
      <c r="I63" s="729">
        <v>93.953999999999994</v>
      </c>
      <c r="J63" s="738">
        <v>22.78</v>
      </c>
      <c r="K63" s="729">
        <v>86.736999999999995</v>
      </c>
      <c r="L63" s="738">
        <v>25.34</v>
      </c>
      <c r="M63" s="729">
        <v>116.59699999999999</v>
      </c>
      <c r="N63" s="738">
        <v>22.62</v>
      </c>
      <c r="O63" s="729">
        <v>134.774</v>
      </c>
      <c r="P63" s="738">
        <v>27.91</v>
      </c>
      <c r="Q63" s="729">
        <v>63.48</v>
      </c>
      <c r="R63" s="738">
        <v>19.22</v>
      </c>
      <c r="S63" s="729">
        <v>41.133000000000003</v>
      </c>
      <c r="T63" s="738">
        <v>13.14</v>
      </c>
      <c r="U63" s="729">
        <v>63.802999999999997</v>
      </c>
      <c r="V63" s="738">
        <v>20.57</v>
      </c>
      <c r="W63" s="729">
        <v>58.523000000000003</v>
      </c>
      <c r="X63" s="739">
        <v>15.38</v>
      </c>
    </row>
    <row r="64" spans="2:24" x14ac:dyDescent="0.2">
      <c r="B64" s="731" t="s">
        <v>84</v>
      </c>
      <c r="C64" s="732">
        <v>5.8840000000000003</v>
      </c>
      <c r="D64" s="740">
        <v>64.91</v>
      </c>
      <c r="E64" s="732">
        <v>3.8809999999999998</v>
      </c>
      <c r="F64" s="740">
        <v>62.91</v>
      </c>
      <c r="G64" s="732">
        <v>18.997</v>
      </c>
      <c r="H64" s="740">
        <v>71.06</v>
      </c>
      <c r="I64" s="732">
        <v>0.45100000000000001</v>
      </c>
      <c r="J64" s="740">
        <v>77.989999999999995</v>
      </c>
      <c r="K64" s="732">
        <v>2.714</v>
      </c>
      <c r="L64" s="740">
        <v>39.79</v>
      </c>
      <c r="M64" s="732">
        <v>2.7189999999999999</v>
      </c>
      <c r="N64" s="740">
        <v>39.01</v>
      </c>
      <c r="O64" s="732">
        <v>3.1549999999999998</v>
      </c>
      <c r="P64" s="740">
        <v>33.93</v>
      </c>
      <c r="Q64" s="732">
        <v>5.3979999999999997</v>
      </c>
      <c r="R64" s="740">
        <v>32.29</v>
      </c>
      <c r="S64" s="732">
        <v>5.7060000000000004</v>
      </c>
      <c r="T64" s="740">
        <v>30.62</v>
      </c>
      <c r="U64" s="732">
        <v>6.5570000000000004</v>
      </c>
      <c r="V64" s="740">
        <v>29.54</v>
      </c>
      <c r="W64" s="732">
        <v>7.3890000000000002</v>
      </c>
      <c r="X64" s="741">
        <v>26.89</v>
      </c>
    </row>
    <row r="65" spans="2:24" x14ac:dyDescent="0.2">
      <c r="B65" s="731" t="s">
        <v>85</v>
      </c>
      <c r="C65" s="732">
        <v>28.995999999999999</v>
      </c>
      <c r="D65" s="740">
        <v>31.84</v>
      </c>
      <c r="E65" s="732">
        <v>18.779</v>
      </c>
      <c r="F65" s="740">
        <v>23.79</v>
      </c>
      <c r="G65" s="732">
        <v>57.238</v>
      </c>
      <c r="H65" s="740">
        <v>35.46</v>
      </c>
      <c r="I65" s="732">
        <v>16.774999999999999</v>
      </c>
      <c r="J65" s="740">
        <v>27.91</v>
      </c>
      <c r="K65" s="732">
        <v>15.706</v>
      </c>
      <c r="L65" s="740">
        <v>46.06</v>
      </c>
      <c r="M65" s="732">
        <v>61.165999999999997</v>
      </c>
      <c r="N65" s="740">
        <v>36.47</v>
      </c>
      <c r="O65" s="732">
        <v>54.692999999999998</v>
      </c>
      <c r="P65" s="740">
        <v>48.86</v>
      </c>
      <c r="Q65" s="732">
        <v>26.457999999999998</v>
      </c>
      <c r="R65" s="740">
        <v>36.369999999999997</v>
      </c>
      <c r="S65" s="732">
        <v>9.4610000000000003</v>
      </c>
      <c r="T65" s="740">
        <v>22.27</v>
      </c>
      <c r="U65" s="732">
        <v>12.798</v>
      </c>
      <c r="V65" s="740">
        <v>26.96</v>
      </c>
      <c r="W65" s="732">
        <v>8.8940000000000001</v>
      </c>
      <c r="X65" s="741">
        <v>16.89</v>
      </c>
    </row>
    <row r="66" spans="2:24" x14ac:dyDescent="0.2">
      <c r="B66" s="731" t="s">
        <v>86</v>
      </c>
      <c r="C66" s="732">
        <v>41.206000000000003</v>
      </c>
      <c r="D66" s="740">
        <v>40.22</v>
      </c>
      <c r="E66" s="732">
        <v>32.454999999999998</v>
      </c>
      <c r="F66" s="740">
        <v>34.58</v>
      </c>
      <c r="G66" s="732">
        <v>43.658000000000001</v>
      </c>
      <c r="H66" s="740">
        <v>50.74</v>
      </c>
      <c r="I66" s="732">
        <v>25.423999999999999</v>
      </c>
      <c r="J66" s="740">
        <v>67.400000000000006</v>
      </c>
      <c r="K66" s="732">
        <v>8.8149999999999995</v>
      </c>
      <c r="L66" s="740">
        <v>55.88</v>
      </c>
      <c r="M66" s="732">
        <v>2.9950000000000001</v>
      </c>
      <c r="N66" s="740">
        <v>34.51</v>
      </c>
      <c r="O66" s="732">
        <v>15.221</v>
      </c>
      <c r="P66" s="740">
        <v>60.65</v>
      </c>
      <c r="Q66" s="732">
        <v>1.2989999999999999</v>
      </c>
      <c r="R66" s="740">
        <v>41.58</v>
      </c>
      <c r="S66" s="732">
        <v>1.26</v>
      </c>
      <c r="T66" s="740">
        <v>41.06</v>
      </c>
      <c r="U66" s="732">
        <v>1.21</v>
      </c>
      <c r="V66" s="740">
        <v>41.59</v>
      </c>
      <c r="W66" s="732">
        <v>5.3</v>
      </c>
      <c r="X66" s="741">
        <v>51.57</v>
      </c>
    </row>
    <row r="67" spans="2:24" x14ac:dyDescent="0.2">
      <c r="B67" s="731" t="s">
        <v>87</v>
      </c>
      <c r="C67" s="732">
        <v>6.702</v>
      </c>
      <c r="D67" s="740">
        <v>39</v>
      </c>
      <c r="E67" s="732">
        <v>6.9539999999999997</v>
      </c>
      <c r="F67" s="740">
        <v>36.08</v>
      </c>
      <c r="G67" s="732">
        <v>5.9790000000000001</v>
      </c>
      <c r="H67" s="740">
        <v>38.76</v>
      </c>
      <c r="I67" s="732">
        <v>14.619</v>
      </c>
      <c r="J67" s="740">
        <v>66.03</v>
      </c>
      <c r="K67" s="732">
        <v>23.664999999999999</v>
      </c>
      <c r="L67" s="740">
        <v>76.5</v>
      </c>
      <c r="M67" s="732">
        <v>12.295999999999999</v>
      </c>
      <c r="N67" s="740">
        <v>52.18</v>
      </c>
      <c r="O67" s="732">
        <v>13.791</v>
      </c>
      <c r="P67" s="740">
        <v>48.41</v>
      </c>
      <c r="Q67" s="732">
        <v>10.250999999999999</v>
      </c>
      <c r="R67" s="740">
        <v>51.45</v>
      </c>
      <c r="S67" s="732">
        <v>3.1739999999999999</v>
      </c>
      <c r="T67" s="740">
        <v>47.19</v>
      </c>
      <c r="U67" s="732">
        <v>19.942</v>
      </c>
      <c r="V67" s="740">
        <v>60.24</v>
      </c>
      <c r="W67" s="732">
        <v>7.7489999999999997</v>
      </c>
      <c r="X67" s="741">
        <v>52.63</v>
      </c>
    </row>
    <row r="68" spans="2:24" x14ac:dyDescent="0.2">
      <c r="B68" s="731" t="s">
        <v>88</v>
      </c>
      <c r="C68" s="732">
        <v>31.484000000000002</v>
      </c>
      <c r="D68" s="740">
        <v>27.06</v>
      </c>
      <c r="E68" s="732">
        <v>33.418999999999997</v>
      </c>
      <c r="F68" s="740">
        <v>37.32</v>
      </c>
      <c r="G68" s="732">
        <v>20.773</v>
      </c>
      <c r="H68" s="740">
        <v>41.32</v>
      </c>
      <c r="I68" s="732">
        <v>10.741</v>
      </c>
      <c r="J68" s="740">
        <v>37.18</v>
      </c>
      <c r="K68" s="732">
        <v>10.956</v>
      </c>
      <c r="L68" s="740">
        <v>37.590000000000003</v>
      </c>
      <c r="M68" s="732">
        <v>15.849</v>
      </c>
      <c r="N68" s="740">
        <v>55.85</v>
      </c>
      <c r="O68" s="732">
        <v>2.5299999999999998</v>
      </c>
      <c r="P68" s="740">
        <v>35.93</v>
      </c>
      <c r="Q68" s="732">
        <v>2.512</v>
      </c>
      <c r="R68" s="740">
        <v>35.08</v>
      </c>
      <c r="S68" s="732">
        <v>3.2930000000000001</v>
      </c>
      <c r="T68" s="740">
        <v>27.91</v>
      </c>
      <c r="U68" s="732">
        <v>3.7010000000000001</v>
      </c>
      <c r="V68" s="740">
        <v>28.16</v>
      </c>
      <c r="W68" s="732">
        <v>3.5790000000000002</v>
      </c>
      <c r="X68" s="741">
        <v>37.06</v>
      </c>
    </row>
    <row r="69" spans="2:24" x14ac:dyDescent="0.2">
      <c r="B69" s="731" t="s">
        <v>89</v>
      </c>
      <c r="C69" s="732">
        <v>6.0890000000000004</v>
      </c>
      <c r="D69" s="740">
        <v>77.349999999999994</v>
      </c>
      <c r="E69" s="732">
        <v>6.1319999999999997</v>
      </c>
      <c r="F69" s="740">
        <v>61.36</v>
      </c>
      <c r="G69" s="732">
        <v>2.339</v>
      </c>
      <c r="H69" s="740">
        <v>64.42</v>
      </c>
      <c r="I69" s="732">
        <v>1.903</v>
      </c>
      <c r="J69" s="740">
        <v>68.03</v>
      </c>
      <c r="K69" s="732">
        <v>1.9950000000000001</v>
      </c>
      <c r="L69" s="740">
        <v>57.24</v>
      </c>
      <c r="M69" s="732">
        <v>2.7090000000000001</v>
      </c>
      <c r="N69" s="740">
        <v>34.15</v>
      </c>
      <c r="O69" s="732">
        <v>3.395</v>
      </c>
      <c r="P69" s="740">
        <v>25.12</v>
      </c>
      <c r="Q69" s="732">
        <v>4.3730000000000002</v>
      </c>
      <c r="R69" s="740">
        <v>21.43</v>
      </c>
      <c r="S69" s="732">
        <v>4.8339999999999996</v>
      </c>
      <c r="T69" s="740">
        <v>19.809999999999999</v>
      </c>
      <c r="U69" s="732">
        <v>5.399</v>
      </c>
      <c r="V69" s="740">
        <v>18.91</v>
      </c>
      <c r="W69" s="732">
        <v>5.75</v>
      </c>
      <c r="X69" s="741">
        <v>19.329999999999998</v>
      </c>
    </row>
    <row r="70" spans="2:24" x14ac:dyDescent="0.2">
      <c r="B70" s="731" t="s">
        <v>90</v>
      </c>
      <c r="C70" s="732">
        <v>0</v>
      </c>
      <c r="D70" s="740">
        <v>0</v>
      </c>
      <c r="E70" s="732">
        <v>0</v>
      </c>
      <c r="F70" s="740">
        <v>0</v>
      </c>
      <c r="G70" s="732">
        <v>0</v>
      </c>
      <c r="H70" s="740">
        <v>0</v>
      </c>
      <c r="I70" s="732">
        <v>0</v>
      </c>
      <c r="J70" s="740">
        <v>0</v>
      </c>
      <c r="K70" s="732">
        <v>0</v>
      </c>
      <c r="L70" s="740">
        <v>0</v>
      </c>
      <c r="M70" s="732">
        <v>1.7000000000000001E-2</v>
      </c>
      <c r="N70" s="740">
        <v>50.29</v>
      </c>
      <c r="O70" s="732">
        <v>1.7000000000000001E-2</v>
      </c>
      <c r="P70" s="740">
        <v>50.29</v>
      </c>
      <c r="Q70" s="732">
        <v>1.7000000000000001E-2</v>
      </c>
      <c r="R70" s="740">
        <v>50.29</v>
      </c>
      <c r="S70" s="732">
        <v>1.7000000000000001E-2</v>
      </c>
      <c r="T70" s="740">
        <v>50.29</v>
      </c>
      <c r="U70" s="732">
        <v>1.7000000000000001E-2</v>
      </c>
      <c r="V70" s="740">
        <v>50.29</v>
      </c>
      <c r="W70" s="732">
        <v>1.7000000000000001E-2</v>
      </c>
      <c r="X70" s="741">
        <v>50.29</v>
      </c>
    </row>
    <row r="71" spans="2:24" x14ac:dyDescent="0.2">
      <c r="B71" s="731" t="s">
        <v>91</v>
      </c>
      <c r="C71" s="732">
        <v>42.204000000000001</v>
      </c>
      <c r="D71" s="740">
        <v>32.69</v>
      </c>
      <c r="E71" s="732">
        <v>42.874000000000002</v>
      </c>
      <c r="F71" s="740">
        <v>36.450000000000003</v>
      </c>
      <c r="G71" s="732">
        <v>24.635999999999999</v>
      </c>
      <c r="H71" s="740">
        <v>33.39</v>
      </c>
      <c r="I71" s="732">
        <v>25.004000000000001</v>
      </c>
      <c r="J71" s="740">
        <v>32.479999999999997</v>
      </c>
      <c r="K71" s="732">
        <v>23.866</v>
      </c>
      <c r="L71" s="740">
        <v>41.96</v>
      </c>
      <c r="M71" s="732">
        <v>18.742999999999999</v>
      </c>
      <c r="N71" s="740">
        <v>38.1</v>
      </c>
      <c r="O71" s="732">
        <v>41.881999999999998</v>
      </c>
      <c r="P71" s="740">
        <v>62.3</v>
      </c>
      <c r="Q71" s="732">
        <v>13.311</v>
      </c>
      <c r="R71" s="740">
        <v>25.18</v>
      </c>
      <c r="S71" s="732">
        <v>13.656000000000001</v>
      </c>
      <c r="T71" s="740">
        <v>17.22</v>
      </c>
      <c r="U71" s="732">
        <v>14.403</v>
      </c>
      <c r="V71" s="740">
        <v>17.87</v>
      </c>
      <c r="W71" s="732">
        <v>20.140999999999998</v>
      </c>
      <c r="X71" s="741">
        <v>30.26</v>
      </c>
    </row>
    <row r="72" spans="2:24" x14ac:dyDescent="0.2">
      <c r="B72" s="750"/>
      <c r="C72" s="751"/>
      <c r="D72" s="756"/>
      <c r="E72" s="751"/>
      <c r="F72" s="756"/>
      <c r="G72" s="751"/>
      <c r="H72" s="756"/>
      <c r="I72" s="751"/>
      <c r="J72" s="756"/>
      <c r="K72" s="751"/>
      <c r="L72" s="756"/>
      <c r="M72" s="751"/>
      <c r="N72" s="756"/>
      <c r="O72" s="751"/>
      <c r="P72" s="756"/>
      <c r="Q72" s="751"/>
      <c r="R72" s="756"/>
      <c r="S72" s="751"/>
      <c r="T72" s="756"/>
      <c r="U72" s="751"/>
      <c r="V72" s="756"/>
      <c r="W72" s="751"/>
      <c r="X72" s="757"/>
    </row>
    <row r="73" spans="2:24" x14ac:dyDescent="0.2">
      <c r="B73" s="750"/>
      <c r="C73" s="751"/>
      <c r="D73" s="756"/>
      <c r="E73" s="751"/>
      <c r="F73" s="756"/>
      <c r="G73" s="751"/>
      <c r="H73" s="756"/>
      <c r="I73" s="751"/>
      <c r="J73" s="756"/>
      <c r="K73" s="751"/>
      <c r="L73" s="756"/>
      <c r="M73" s="751"/>
      <c r="N73" s="756"/>
      <c r="O73" s="751"/>
      <c r="P73" s="756"/>
      <c r="Q73" s="751"/>
      <c r="R73" s="756"/>
      <c r="S73" s="751"/>
      <c r="T73" s="756"/>
      <c r="U73" s="751"/>
      <c r="V73" s="756"/>
      <c r="W73" s="751"/>
      <c r="X73" s="757"/>
    </row>
    <row r="74" spans="2:24" ht="13.5" thickBot="1" x14ac:dyDescent="0.25">
      <c r="B74" s="753"/>
      <c r="C74" s="754"/>
      <c r="D74" s="758"/>
      <c r="E74" s="754"/>
      <c r="F74" s="758"/>
      <c r="G74" s="754"/>
      <c r="H74" s="758"/>
      <c r="I74" s="754"/>
      <c r="J74" s="758"/>
      <c r="K74" s="754"/>
      <c r="L74" s="758"/>
      <c r="M74" s="754"/>
      <c r="N74" s="758"/>
      <c r="O74" s="754"/>
      <c r="P74" s="758"/>
      <c r="Q74" s="754"/>
      <c r="R74" s="758"/>
      <c r="S74" s="754"/>
      <c r="T74" s="758"/>
      <c r="U74" s="754"/>
      <c r="V74" s="758"/>
      <c r="W74" s="754"/>
      <c r="X74" s="759"/>
    </row>
    <row r="77" spans="2:24" x14ac:dyDescent="0.2">
      <c r="B77" s="799" t="s">
        <v>742</v>
      </c>
      <c r="C77" s="721" t="s">
        <v>333</v>
      </c>
      <c r="D77" s="721" t="s">
        <v>224</v>
      </c>
      <c r="E77" s="721" t="s">
        <v>227</v>
      </c>
      <c r="F77" s="721" t="s">
        <v>228</v>
      </c>
      <c r="G77" s="721" t="s">
        <v>229</v>
      </c>
      <c r="H77" s="721" t="s">
        <v>230</v>
      </c>
      <c r="I77" s="721" t="s">
        <v>334</v>
      </c>
      <c r="J77" s="721" t="s">
        <v>335</v>
      </c>
      <c r="K77" s="721" t="s">
        <v>233</v>
      </c>
      <c r="L77" s="721" t="s">
        <v>234</v>
      </c>
      <c r="M77" s="721" t="s">
        <v>235</v>
      </c>
      <c r="N77" s="744"/>
    </row>
    <row r="78" spans="2:24" x14ac:dyDescent="0.2">
      <c r="B78" s="800"/>
      <c r="C78" s="722" t="s">
        <v>310</v>
      </c>
      <c r="D78" s="722" t="s">
        <v>310</v>
      </c>
      <c r="E78" s="722" t="s">
        <v>310</v>
      </c>
      <c r="F78" s="722" t="s">
        <v>310</v>
      </c>
      <c r="G78" s="722" t="s">
        <v>310</v>
      </c>
      <c r="H78" s="722" t="s">
        <v>310</v>
      </c>
      <c r="I78" s="722" t="s">
        <v>310</v>
      </c>
      <c r="J78" s="722" t="s">
        <v>310</v>
      </c>
      <c r="K78" s="722" t="s">
        <v>310</v>
      </c>
      <c r="L78" s="722" t="s">
        <v>310</v>
      </c>
      <c r="M78" s="723" t="s">
        <v>310</v>
      </c>
      <c r="N78" s="745"/>
    </row>
    <row r="79" spans="2:24" ht="41.25" thickBot="1" x14ac:dyDescent="0.25">
      <c r="B79" s="801"/>
      <c r="C79" s="727" t="s">
        <v>327</v>
      </c>
      <c r="D79" s="727" t="s">
        <v>327</v>
      </c>
      <c r="E79" s="727" t="s">
        <v>327</v>
      </c>
      <c r="F79" s="727" t="s">
        <v>327</v>
      </c>
      <c r="G79" s="727" t="s">
        <v>327</v>
      </c>
      <c r="H79" s="727" t="s">
        <v>327</v>
      </c>
      <c r="I79" s="727" t="s">
        <v>327</v>
      </c>
      <c r="J79" s="727" t="s">
        <v>327</v>
      </c>
      <c r="K79" s="727" t="s">
        <v>327</v>
      </c>
      <c r="L79" s="727" t="s">
        <v>327</v>
      </c>
      <c r="M79" s="727" t="s">
        <v>327</v>
      </c>
      <c r="N79" s="746"/>
    </row>
    <row r="80" spans="2:24" x14ac:dyDescent="0.2">
      <c r="B80" s="760" t="s">
        <v>92</v>
      </c>
      <c r="C80" s="761">
        <f t="shared" ref="C80:C88" si="17">C63</f>
        <v>160.82599999999999</v>
      </c>
      <c r="D80" s="761">
        <f t="shared" ref="D80:D88" si="18">E63</f>
        <v>139.34299999999999</v>
      </c>
      <c r="E80" s="761">
        <f t="shared" ref="E80:E88" si="19">G63</f>
        <v>172.786</v>
      </c>
      <c r="F80" s="761">
        <f t="shared" ref="F80:F88" si="20">I63</f>
        <v>93.953999999999994</v>
      </c>
      <c r="G80" s="761">
        <f t="shared" ref="G80:G88" si="21">K63</f>
        <v>86.736999999999995</v>
      </c>
      <c r="H80" s="761">
        <f t="shared" ref="H80:H88" si="22">M63</f>
        <v>116.59699999999999</v>
      </c>
      <c r="I80" s="761">
        <f t="shared" ref="I80:I88" si="23">O63</f>
        <v>134.774</v>
      </c>
      <c r="J80" s="761">
        <f t="shared" ref="J80:J88" si="24">Q63</f>
        <v>63.48</v>
      </c>
      <c r="K80" s="761">
        <f t="shared" ref="K80:K88" si="25">S63</f>
        <v>41.133000000000003</v>
      </c>
      <c r="L80" s="761">
        <f t="shared" ref="L80:L88" si="26">U63</f>
        <v>63.802999999999997</v>
      </c>
      <c r="M80" s="762">
        <f t="shared" ref="M80:M88" si="27">W63</f>
        <v>58.523000000000003</v>
      </c>
      <c r="N80" s="729"/>
    </row>
    <row r="81" spans="2:14" x14ac:dyDescent="0.2">
      <c r="B81" s="750" t="s">
        <v>84</v>
      </c>
      <c r="C81" s="751">
        <f t="shared" si="17"/>
        <v>5.8840000000000003</v>
      </c>
      <c r="D81" s="751">
        <f t="shared" si="18"/>
        <v>3.8809999999999998</v>
      </c>
      <c r="E81" s="751">
        <f t="shared" si="19"/>
        <v>18.997</v>
      </c>
      <c r="F81" s="751">
        <f t="shared" si="20"/>
        <v>0.45100000000000001</v>
      </c>
      <c r="G81" s="751">
        <f t="shared" si="21"/>
        <v>2.714</v>
      </c>
      <c r="H81" s="751">
        <f t="shared" si="22"/>
        <v>2.7189999999999999</v>
      </c>
      <c r="I81" s="751">
        <f t="shared" si="23"/>
        <v>3.1549999999999998</v>
      </c>
      <c r="J81" s="751">
        <f t="shared" si="24"/>
        <v>5.3979999999999997</v>
      </c>
      <c r="K81" s="751">
        <f t="shared" si="25"/>
        <v>5.7060000000000004</v>
      </c>
      <c r="L81" s="751">
        <f t="shared" si="26"/>
        <v>6.5570000000000004</v>
      </c>
      <c r="M81" s="752">
        <f t="shared" si="27"/>
        <v>7.3890000000000002</v>
      </c>
      <c r="N81" s="732"/>
    </row>
    <row r="82" spans="2:14" x14ac:dyDescent="0.2">
      <c r="B82" s="750" t="s">
        <v>85</v>
      </c>
      <c r="C82" s="751">
        <f t="shared" si="17"/>
        <v>28.995999999999999</v>
      </c>
      <c r="D82" s="751">
        <f t="shared" si="18"/>
        <v>18.779</v>
      </c>
      <c r="E82" s="751">
        <f t="shared" si="19"/>
        <v>57.238</v>
      </c>
      <c r="F82" s="751">
        <f t="shared" si="20"/>
        <v>16.774999999999999</v>
      </c>
      <c r="G82" s="751">
        <f t="shared" si="21"/>
        <v>15.706</v>
      </c>
      <c r="H82" s="751">
        <f t="shared" si="22"/>
        <v>61.165999999999997</v>
      </c>
      <c r="I82" s="751">
        <f t="shared" si="23"/>
        <v>54.692999999999998</v>
      </c>
      <c r="J82" s="751">
        <f t="shared" si="24"/>
        <v>26.457999999999998</v>
      </c>
      <c r="K82" s="751">
        <f t="shared" si="25"/>
        <v>9.4610000000000003</v>
      </c>
      <c r="L82" s="751">
        <f t="shared" si="26"/>
        <v>12.798</v>
      </c>
      <c r="M82" s="752">
        <f t="shared" si="27"/>
        <v>8.8940000000000001</v>
      </c>
      <c r="N82" s="732"/>
    </row>
    <row r="83" spans="2:14" x14ac:dyDescent="0.2">
      <c r="B83" s="750" t="s">
        <v>86</v>
      </c>
      <c r="C83" s="751">
        <f t="shared" si="17"/>
        <v>41.206000000000003</v>
      </c>
      <c r="D83" s="751">
        <f t="shared" si="18"/>
        <v>32.454999999999998</v>
      </c>
      <c r="E83" s="751">
        <f t="shared" si="19"/>
        <v>43.658000000000001</v>
      </c>
      <c r="F83" s="751">
        <f t="shared" si="20"/>
        <v>25.423999999999999</v>
      </c>
      <c r="G83" s="751">
        <f t="shared" si="21"/>
        <v>8.8149999999999995</v>
      </c>
      <c r="H83" s="751">
        <f t="shared" si="22"/>
        <v>2.9950000000000001</v>
      </c>
      <c r="I83" s="751">
        <f t="shared" si="23"/>
        <v>15.221</v>
      </c>
      <c r="J83" s="751">
        <f t="shared" si="24"/>
        <v>1.2989999999999999</v>
      </c>
      <c r="K83" s="751">
        <f t="shared" si="25"/>
        <v>1.26</v>
      </c>
      <c r="L83" s="751">
        <f t="shared" si="26"/>
        <v>1.21</v>
      </c>
      <c r="M83" s="752">
        <f t="shared" si="27"/>
        <v>5.3</v>
      </c>
      <c r="N83" s="732"/>
    </row>
    <row r="84" spans="2:14" x14ac:dyDescent="0.2">
      <c r="B84" s="750" t="s">
        <v>87</v>
      </c>
      <c r="C84" s="751">
        <f t="shared" si="17"/>
        <v>6.702</v>
      </c>
      <c r="D84" s="751">
        <f t="shared" si="18"/>
        <v>6.9539999999999997</v>
      </c>
      <c r="E84" s="751">
        <f t="shared" si="19"/>
        <v>5.9790000000000001</v>
      </c>
      <c r="F84" s="751">
        <f t="shared" si="20"/>
        <v>14.619</v>
      </c>
      <c r="G84" s="751">
        <f t="shared" si="21"/>
        <v>23.664999999999999</v>
      </c>
      <c r="H84" s="751">
        <f t="shared" si="22"/>
        <v>12.295999999999999</v>
      </c>
      <c r="I84" s="751">
        <f t="shared" si="23"/>
        <v>13.791</v>
      </c>
      <c r="J84" s="751">
        <f t="shared" si="24"/>
        <v>10.250999999999999</v>
      </c>
      <c r="K84" s="751">
        <f t="shared" si="25"/>
        <v>3.1739999999999999</v>
      </c>
      <c r="L84" s="751">
        <f t="shared" si="26"/>
        <v>19.942</v>
      </c>
      <c r="M84" s="752">
        <f t="shared" si="27"/>
        <v>7.7489999999999997</v>
      </c>
      <c r="N84" s="732"/>
    </row>
    <row r="85" spans="2:14" x14ac:dyDescent="0.2">
      <c r="B85" s="750" t="s">
        <v>88</v>
      </c>
      <c r="C85" s="751">
        <f t="shared" si="17"/>
        <v>31.484000000000002</v>
      </c>
      <c r="D85" s="751">
        <f t="shared" si="18"/>
        <v>33.418999999999997</v>
      </c>
      <c r="E85" s="751">
        <f t="shared" si="19"/>
        <v>20.773</v>
      </c>
      <c r="F85" s="751">
        <f t="shared" si="20"/>
        <v>10.741</v>
      </c>
      <c r="G85" s="751">
        <f t="shared" si="21"/>
        <v>10.956</v>
      </c>
      <c r="H85" s="751">
        <f t="shared" si="22"/>
        <v>15.849</v>
      </c>
      <c r="I85" s="751">
        <f t="shared" si="23"/>
        <v>2.5299999999999998</v>
      </c>
      <c r="J85" s="751">
        <f t="shared" si="24"/>
        <v>2.512</v>
      </c>
      <c r="K85" s="751">
        <f t="shared" si="25"/>
        <v>3.2930000000000001</v>
      </c>
      <c r="L85" s="751">
        <f t="shared" si="26"/>
        <v>3.7010000000000001</v>
      </c>
      <c r="M85" s="752">
        <f t="shared" si="27"/>
        <v>3.5790000000000002</v>
      </c>
      <c r="N85" s="732"/>
    </row>
    <row r="86" spans="2:14" x14ac:dyDescent="0.2">
      <c r="B86" s="750" t="s">
        <v>89</v>
      </c>
      <c r="C86" s="751">
        <f t="shared" si="17"/>
        <v>6.0890000000000004</v>
      </c>
      <c r="D86" s="751">
        <f t="shared" si="18"/>
        <v>6.1319999999999997</v>
      </c>
      <c r="E86" s="751">
        <f t="shared" si="19"/>
        <v>2.339</v>
      </c>
      <c r="F86" s="751">
        <f t="shared" si="20"/>
        <v>1.903</v>
      </c>
      <c r="G86" s="751">
        <f t="shared" si="21"/>
        <v>1.9950000000000001</v>
      </c>
      <c r="H86" s="751">
        <f t="shared" si="22"/>
        <v>2.7090000000000001</v>
      </c>
      <c r="I86" s="751">
        <f t="shared" si="23"/>
        <v>3.395</v>
      </c>
      <c r="J86" s="751">
        <f t="shared" si="24"/>
        <v>4.3730000000000002</v>
      </c>
      <c r="K86" s="751">
        <f t="shared" si="25"/>
        <v>4.8339999999999996</v>
      </c>
      <c r="L86" s="751">
        <f t="shared" si="26"/>
        <v>5.399</v>
      </c>
      <c r="M86" s="752">
        <f t="shared" si="27"/>
        <v>5.75</v>
      </c>
      <c r="N86" s="732"/>
    </row>
    <row r="87" spans="2:14" x14ac:dyDescent="0.2">
      <c r="B87" s="750" t="s">
        <v>90</v>
      </c>
      <c r="C87" s="751">
        <f t="shared" si="17"/>
        <v>0</v>
      </c>
      <c r="D87" s="751">
        <f t="shared" si="18"/>
        <v>0</v>
      </c>
      <c r="E87" s="751">
        <f t="shared" si="19"/>
        <v>0</v>
      </c>
      <c r="F87" s="751">
        <f t="shared" si="20"/>
        <v>0</v>
      </c>
      <c r="G87" s="751">
        <f t="shared" si="21"/>
        <v>0</v>
      </c>
      <c r="H87" s="751">
        <f t="shared" si="22"/>
        <v>1.7000000000000001E-2</v>
      </c>
      <c r="I87" s="751">
        <f t="shared" si="23"/>
        <v>1.7000000000000001E-2</v>
      </c>
      <c r="J87" s="751">
        <f t="shared" si="24"/>
        <v>1.7000000000000001E-2</v>
      </c>
      <c r="K87" s="751">
        <f t="shared" si="25"/>
        <v>1.7000000000000001E-2</v>
      </c>
      <c r="L87" s="751">
        <f t="shared" si="26"/>
        <v>1.7000000000000001E-2</v>
      </c>
      <c r="M87" s="752">
        <f t="shared" si="27"/>
        <v>1.7000000000000001E-2</v>
      </c>
      <c r="N87" s="732"/>
    </row>
    <row r="88" spans="2:14" x14ac:dyDescent="0.2">
      <c r="B88" s="750" t="s">
        <v>91</v>
      </c>
      <c r="C88" s="751">
        <f t="shared" si="17"/>
        <v>42.204000000000001</v>
      </c>
      <c r="D88" s="751">
        <f t="shared" si="18"/>
        <v>42.874000000000002</v>
      </c>
      <c r="E88" s="751">
        <f t="shared" si="19"/>
        <v>24.635999999999999</v>
      </c>
      <c r="F88" s="751">
        <f t="shared" si="20"/>
        <v>25.004000000000001</v>
      </c>
      <c r="G88" s="751">
        <f t="shared" si="21"/>
        <v>23.866</v>
      </c>
      <c r="H88" s="751">
        <f t="shared" si="22"/>
        <v>18.742999999999999</v>
      </c>
      <c r="I88" s="751">
        <f t="shared" si="23"/>
        <v>41.881999999999998</v>
      </c>
      <c r="J88" s="751">
        <f t="shared" si="24"/>
        <v>13.311</v>
      </c>
      <c r="K88" s="751">
        <f t="shared" si="25"/>
        <v>13.656000000000001</v>
      </c>
      <c r="L88" s="751">
        <f t="shared" si="26"/>
        <v>14.403</v>
      </c>
      <c r="M88" s="752">
        <f t="shared" si="27"/>
        <v>20.140999999999998</v>
      </c>
      <c r="N88" s="732"/>
    </row>
    <row r="89" spans="2:14" x14ac:dyDescent="0.2">
      <c r="B89" s="750"/>
      <c r="C89" s="751">
        <f t="shared" ref="C89:C91" si="28">C72</f>
        <v>0</v>
      </c>
      <c r="D89" s="751">
        <f t="shared" ref="D89:D91" si="29">E72</f>
        <v>0</v>
      </c>
      <c r="E89" s="751">
        <f t="shared" ref="E89:E91" si="30">G72</f>
        <v>0</v>
      </c>
      <c r="F89" s="751">
        <f t="shared" ref="F89:F91" si="31">I72</f>
        <v>0</v>
      </c>
      <c r="G89" s="751">
        <f t="shared" ref="G89:G91" si="32">K72</f>
        <v>0</v>
      </c>
      <c r="H89" s="751">
        <f t="shared" ref="H89:H91" si="33">M72</f>
        <v>0</v>
      </c>
      <c r="I89" s="751">
        <f t="shared" ref="I89:I91" si="34">O72</f>
        <v>0</v>
      </c>
      <c r="J89" s="751">
        <f t="shared" ref="J89:J91" si="35">Q72</f>
        <v>0</v>
      </c>
      <c r="K89" s="751">
        <f t="shared" ref="K89:K91" si="36">S72</f>
        <v>0</v>
      </c>
      <c r="L89" s="751">
        <f t="shared" ref="L89:L91" si="37">U72</f>
        <v>0</v>
      </c>
      <c r="M89" s="752">
        <f t="shared" ref="M89:M91" si="38">W72</f>
        <v>0</v>
      </c>
      <c r="N89" s="732"/>
    </row>
    <row r="90" spans="2:14" x14ac:dyDescent="0.2">
      <c r="B90" s="750"/>
      <c r="C90" s="751">
        <f t="shared" si="28"/>
        <v>0</v>
      </c>
      <c r="D90" s="751">
        <f t="shared" si="29"/>
        <v>0</v>
      </c>
      <c r="E90" s="751">
        <f t="shared" si="30"/>
        <v>0</v>
      </c>
      <c r="F90" s="751">
        <f t="shared" si="31"/>
        <v>0</v>
      </c>
      <c r="G90" s="751">
        <f t="shared" si="32"/>
        <v>0</v>
      </c>
      <c r="H90" s="751">
        <f t="shared" si="33"/>
        <v>0</v>
      </c>
      <c r="I90" s="751">
        <f t="shared" si="34"/>
        <v>0</v>
      </c>
      <c r="J90" s="751">
        <f t="shared" si="35"/>
        <v>0</v>
      </c>
      <c r="K90" s="751">
        <f t="shared" si="36"/>
        <v>0</v>
      </c>
      <c r="L90" s="751">
        <f t="shared" si="37"/>
        <v>0</v>
      </c>
      <c r="M90" s="752">
        <f t="shared" si="38"/>
        <v>0</v>
      </c>
      <c r="N90" s="732"/>
    </row>
    <row r="91" spans="2:14" ht="13.5" thickBot="1" x14ac:dyDescent="0.25">
      <c r="B91" s="753"/>
      <c r="C91" s="754">
        <f t="shared" si="28"/>
        <v>0</v>
      </c>
      <c r="D91" s="754">
        <f t="shared" si="29"/>
        <v>0</v>
      </c>
      <c r="E91" s="754">
        <f t="shared" si="30"/>
        <v>0</v>
      </c>
      <c r="F91" s="754">
        <f t="shared" si="31"/>
        <v>0</v>
      </c>
      <c r="G91" s="754">
        <f t="shared" si="32"/>
        <v>0</v>
      </c>
      <c r="H91" s="754">
        <f t="shared" si="33"/>
        <v>0</v>
      </c>
      <c r="I91" s="754">
        <f t="shared" si="34"/>
        <v>0</v>
      </c>
      <c r="J91" s="754">
        <f t="shared" si="35"/>
        <v>0</v>
      </c>
      <c r="K91" s="754">
        <f t="shared" si="36"/>
        <v>0</v>
      </c>
      <c r="L91" s="754">
        <f t="shared" si="37"/>
        <v>0</v>
      </c>
      <c r="M91" s="755">
        <f t="shared" si="38"/>
        <v>0</v>
      </c>
      <c r="N91" s="732"/>
    </row>
    <row r="94" spans="2:14" x14ac:dyDescent="0.2">
      <c r="B94" s="799" t="s">
        <v>742</v>
      </c>
      <c r="C94" s="721" t="s">
        <v>333</v>
      </c>
      <c r="D94" s="721" t="s">
        <v>224</v>
      </c>
      <c r="E94" s="721" t="s">
        <v>227</v>
      </c>
      <c r="F94" s="721" t="s">
        <v>228</v>
      </c>
      <c r="G94" s="721" t="s">
        <v>229</v>
      </c>
      <c r="H94" s="721" t="s">
        <v>230</v>
      </c>
      <c r="I94" s="721" t="s">
        <v>334</v>
      </c>
      <c r="J94" s="721" t="s">
        <v>335</v>
      </c>
      <c r="K94" s="721" t="s">
        <v>233</v>
      </c>
      <c r="L94" s="721" t="s">
        <v>234</v>
      </c>
      <c r="M94" s="721" t="s">
        <v>235</v>
      </c>
      <c r="N94" s="744"/>
    </row>
    <row r="95" spans="2:14" x14ac:dyDescent="0.2">
      <c r="B95" s="800"/>
      <c r="C95" s="722" t="s">
        <v>489</v>
      </c>
      <c r="D95" s="722" t="s">
        <v>489</v>
      </c>
      <c r="E95" s="722" t="s">
        <v>489</v>
      </c>
      <c r="F95" s="722" t="s">
        <v>489</v>
      </c>
      <c r="G95" s="722" t="s">
        <v>489</v>
      </c>
      <c r="H95" s="722" t="s">
        <v>489</v>
      </c>
      <c r="I95" s="722" t="s">
        <v>489</v>
      </c>
      <c r="J95" s="722" t="s">
        <v>489</v>
      </c>
      <c r="K95" s="722" t="s">
        <v>489</v>
      </c>
      <c r="L95" s="722" t="s">
        <v>489</v>
      </c>
      <c r="M95" s="723" t="s">
        <v>489</v>
      </c>
      <c r="N95" s="745"/>
    </row>
    <row r="96" spans="2:14" ht="41.25" thickBot="1" x14ac:dyDescent="0.25">
      <c r="B96" s="801"/>
      <c r="C96" s="727" t="s">
        <v>327</v>
      </c>
      <c r="D96" s="727" t="s">
        <v>327</v>
      </c>
      <c r="E96" s="727" t="s">
        <v>327</v>
      </c>
      <c r="F96" s="727" t="s">
        <v>327</v>
      </c>
      <c r="G96" s="727" t="s">
        <v>327</v>
      </c>
      <c r="H96" s="727" t="s">
        <v>327</v>
      </c>
      <c r="I96" s="727" t="s">
        <v>327</v>
      </c>
      <c r="J96" s="727" t="s">
        <v>327</v>
      </c>
      <c r="K96" s="727" t="s">
        <v>327</v>
      </c>
      <c r="L96" s="727" t="s">
        <v>327</v>
      </c>
      <c r="M96" s="727" t="s">
        <v>327</v>
      </c>
      <c r="N96" s="746"/>
    </row>
    <row r="97" spans="1:14" x14ac:dyDescent="0.2">
      <c r="B97" s="760" t="s">
        <v>92</v>
      </c>
      <c r="C97" s="761">
        <f t="shared" ref="C97:C108" si="39">SUM(C46,C63)</f>
        <v>174.13800000000001</v>
      </c>
      <c r="D97" s="761">
        <f t="shared" ref="D97:D108" si="40">SUM(D46,E63)</f>
        <v>154.935</v>
      </c>
      <c r="E97" s="761">
        <f t="shared" ref="E97:E108" si="41">SUM(E46,G63)</f>
        <v>186.46700000000001</v>
      </c>
      <c r="F97" s="761">
        <f t="shared" ref="F97:F108" si="42">SUM(F46,I63)</f>
        <v>112.44499999999999</v>
      </c>
      <c r="G97" s="761">
        <f t="shared" ref="G97:G108" si="43">SUM(G46,K63)</f>
        <v>106.086</v>
      </c>
      <c r="H97" s="761">
        <f t="shared" ref="H97:H108" si="44">SUM(H46,M63)</f>
        <v>141.87199999999999</v>
      </c>
      <c r="I97" s="761">
        <f t="shared" ref="I97:I108" si="45">SUM(I46,O63)</f>
        <v>157.08600000000001</v>
      </c>
      <c r="J97" s="761">
        <f t="shared" ref="J97:J108" si="46">SUM(J46,Q63)</f>
        <v>104.803</v>
      </c>
      <c r="K97" s="761">
        <f t="shared" ref="K97:K108" si="47">SUM(K46,S63)</f>
        <v>62.898000000000003</v>
      </c>
      <c r="L97" s="761">
        <f t="shared" ref="L97:L108" si="48">SUM(L46,U63)</f>
        <v>121.31100000000001</v>
      </c>
      <c r="M97" s="762">
        <f t="shared" ref="M97:M108" si="49">SUM(M46,W63)</f>
        <v>79.451000000000008</v>
      </c>
      <c r="N97" s="729"/>
    </row>
    <row r="98" spans="1:14" x14ac:dyDescent="0.2">
      <c r="B98" s="750" t="s">
        <v>84</v>
      </c>
      <c r="C98" s="751">
        <f t="shared" si="39"/>
        <v>5.8930000000000007</v>
      </c>
      <c r="D98" s="751">
        <f t="shared" si="40"/>
        <v>3.8859999999999997</v>
      </c>
      <c r="E98" s="751">
        <f t="shared" si="41"/>
        <v>19.001999999999999</v>
      </c>
      <c r="F98" s="751">
        <f t="shared" si="42"/>
        <v>0.45600000000000002</v>
      </c>
      <c r="G98" s="751">
        <f t="shared" si="43"/>
        <v>2.8540000000000001</v>
      </c>
      <c r="H98" s="751">
        <f t="shared" si="44"/>
        <v>2.9079999999999999</v>
      </c>
      <c r="I98" s="751">
        <f t="shared" si="45"/>
        <v>3.3839999999999999</v>
      </c>
      <c r="J98" s="751">
        <f t="shared" si="46"/>
        <v>5.6559999999999997</v>
      </c>
      <c r="K98" s="751">
        <f t="shared" si="47"/>
        <v>5.9750000000000005</v>
      </c>
      <c r="L98" s="751">
        <f t="shared" si="48"/>
        <v>6.83</v>
      </c>
      <c r="M98" s="752">
        <f t="shared" si="49"/>
        <v>7.6630000000000003</v>
      </c>
      <c r="N98" s="732"/>
    </row>
    <row r="99" spans="1:14" x14ac:dyDescent="0.2">
      <c r="B99" s="750" t="s">
        <v>85</v>
      </c>
      <c r="C99" s="751">
        <f t="shared" si="39"/>
        <v>30.192</v>
      </c>
      <c r="D99" s="751">
        <f t="shared" si="40"/>
        <v>20.029</v>
      </c>
      <c r="E99" s="751">
        <f t="shared" si="41"/>
        <v>59.603000000000002</v>
      </c>
      <c r="F99" s="751">
        <f t="shared" si="42"/>
        <v>18.048999999999999</v>
      </c>
      <c r="G99" s="751">
        <f t="shared" si="43"/>
        <v>17.145</v>
      </c>
      <c r="H99" s="751">
        <f t="shared" si="44"/>
        <v>62.665999999999997</v>
      </c>
      <c r="I99" s="751">
        <f t="shared" si="45"/>
        <v>56.180999999999997</v>
      </c>
      <c r="J99" s="751">
        <f t="shared" si="46"/>
        <v>29.577999999999999</v>
      </c>
      <c r="K99" s="751">
        <f t="shared" si="47"/>
        <v>13.762</v>
      </c>
      <c r="L99" s="751">
        <f t="shared" si="48"/>
        <v>34.680999999999997</v>
      </c>
      <c r="M99" s="752">
        <f t="shared" si="49"/>
        <v>15.43</v>
      </c>
      <c r="N99" s="732"/>
    </row>
    <row r="100" spans="1:14" x14ac:dyDescent="0.2">
      <c r="B100" s="750" t="s">
        <v>86</v>
      </c>
      <c r="C100" s="751">
        <f t="shared" si="39"/>
        <v>46.333000000000006</v>
      </c>
      <c r="D100" s="751">
        <f t="shared" si="40"/>
        <v>37.976999999999997</v>
      </c>
      <c r="E100" s="751">
        <f t="shared" si="41"/>
        <v>49.730000000000004</v>
      </c>
      <c r="F100" s="751">
        <f t="shared" si="42"/>
        <v>33.685000000000002</v>
      </c>
      <c r="G100" s="751">
        <f t="shared" si="43"/>
        <v>18.398</v>
      </c>
      <c r="H100" s="751">
        <f t="shared" si="44"/>
        <v>16.927</v>
      </c>
      <c r="I100" s="751">
        <f t="shared" si="45"/>
        <v>25.349</v>
      </c>
      <c r="J100" s="751">
        <f t="shared" si="46"/>
        <v>28.11</v>
      </c>
      <c r="K100" s="751">
        <f t="shared" si="47"/>
        <v>6.931</v>
      </c>
      <c r="L100" s="751">
        <f t="shared" si="48"/>
        <v>14.091999999999999</v>
      </c>
      <c r="M100" s="752">
        <f t="shared" si="49"/>
        <v>10.071999999999999</v>
      </c>
      <c r="N100" s="732"/>
    </row>
    <row r="101" spans="1:14" x14ac:dyDescent="0.2">
      <c r="B101" s="750" t="s">
        <v>87</v>
      </c>
      <c r="C101" s="751">
        <f t="shared" si="39"/>
        <v>7.6260000000000003</v>
      </c>
      <c r="D101" s="751">
        <f t="shared" si="40"/>
        <v>9.3520000000000003</v>
      </c>
      <c r="E101" s="751">
        <f t="shared" si="41"/>
        <v>7.0739999999999998</v>
      </c>
      <c r="F101" s="751">
        <f t="shared" si="42"/>
        <v>16.478000000000002</v>
      </c>
      <c r="G101" s="751">
        <f t="shared" si="43"/>
        <v>25.279</v>
      </c>
      <c r="H101" s="751">
        <f t="shared" si="44"/>
        <v>14.164999999999999</v>
      </c>
      <c r="I101" s="751">
        <f t="shared" si="45"/>
        <v>15.673999999999999</v>
      </c>
      <c r="J101" s="751">
        <f t="shared" si="46"/>
        <v>11.423</v>
      </c>
      <c r="K101" s="751">
        <f t="shared" si="47"/>
        <v>6.7349999999999994</v>
      </c>
      <c r="L101" s="751">
        <f t="shared" si="48"/>
        <v>24.091000000000001</v>
      </c>
      <c r="M101" s="752">
        <f t="shared" si="49"/>
        <v>8.7629999999999999</v>
      </c>
      <c r="N101" s="732"/>
    </row>
    <row r="102" spans="1:14" x14ac:dyDescent="0.2">
      <c r="B102" s="750" t="s">
        <v>88</v>
      </c>
      <c r="C102" s="751">
        <f t="shared" si="39"/>
        <v>31.897000000000002</v>
      </c>
      <c r="D102" s="751">
        <f t="shared" si="40"/>
        <v>34.052</v>
      </c>
      <c r="E102" s="751">
        <f t="shared" si="41"/>
        <v>21.372</v>
      </c>
      <c r="F102" s="751">
        <f t="shared" si="42"/>
        <v>11.984999999999999</v>
      </c>
      <c r="G102" s="751">
        <f t="shared" si="43"/>
        <v>12.007</v>
      </c>
      <c r="H102" s="751">
        <f t="shared" si="44"/>
        <v>16.876999999999999</v>
      </c>
      <c r="I102" s="751">
        <f t="shared" si="45"/>
        <v>4.3659999999999997</v>
      </c>
      <c r="J102" s="751">
        <f t="shared" si="46"/>
        <v>5.0860000000000003</v>
      </c>
      <c r="K102" s="751">
        <f t="shared" si="47"/>
        <v>4.5999999999999996</v>
      </c>
      <c r="L102" s="751">
        <f t="shared" si="48"/>
        <v>6.93</v>
      </c>
      <c r="M102" s="752">
        <f t="shared" si="49"/>
        <v>4.9169999999999998</v>
      </c>
      <c r="N102" s="732"/>
    </row>
    <row r="103" spans="1:14" x14ac:dyDescent="0.2">
      <c r="B103" s="750" t="s">
        <v>89</v>
      </c>
      <c r="C103" s="751">
        <f t="shared" si="39"/>
        <v>7.7420000000000009</v>
      </c>
      <c r="D103" s="751">
        <f t="shared" si="40"/>
        <v>8.2149999999999999</v>
      </c>
      <c r="E103" s="751">
        <f t="shared" si="41"/>
        <v>3.9</v>
      </c>
      <c r="F103" s="751">
        <f t="shared" si="42"/>
        <v>4.5369999999999999</v>
      </c>
      <c r="G103" s="751">
        <f t="shared" si="43"/>
        <v>5.4980000000000002</v>
      </c>
      <c r="H103" s="751">
        <f t="shared" si="44"/>
        <v>6.0979999999999999</v>
      </c>
      <c r="I103" s="751">
        <f t="shared" si="45"/>
        <v>8.1370000000000005</v>
      </c>
      <c r="J103" s="751">
        <f t="shared" si="46"/>
        <v>9.3810000000000002</v>
      </c>
      <c r="K103" s="751">
        <f t="shared" si="47"/>
        <v>9.0410000000000004</v>
      </c>
      <c r="L103" s="751">
        <f t="shared" si="48"/>
        <v>11.207000000000001</v>
      </c>
      <c r="M103" s="752">
        <f t="shared" si="49"/>
        <v>9.7010000000000005</v>
      </c>
      <c r="N103" s="732"/>
    </row>
    <row r="104" spans="1:14" x14ac:dyDescent="0.2">
      <c r="B104" s="750" t="s">
        <v>90</v>
      </c>
      <c r="C104" s="751">
        <f t="shared" si="39"/>
        <v>0</v>
      </c>
      <c r="D104" s="751">
        <f t="shared" si="40"/>
        <v>0</v>
      </c>
      <c r="E104" s="751">
        <f t="shared" si="41"/>
        <v>0</v>
      </c>
      <c r="F104" s="751">
        <f t="shared" si="42"/>
        <v>0</v>
      </c>
      <c r="G104" s="751">
        <f t="shared" si="43"/>
        <v>0</v>
      </c>
      <c r="H104" s="751">
        <f t="shared" si="44"/>
        <v>1.8000000000000002E-2</v>
      </c>
      <c r="I104" s="751">
        <f t="shared" si="45"/>
        <v>1.8000000000000002E-2</v>
      </c>
      <c r="J104" s="751">
        <f t="shared" si="46"/>
        <v>1.8000000000000002E-2</v>
      </c>
      <c r="K104" s="751">
        <f t="shared" si="47"/>
        <v>1.8000000000000002E-2</v>
      </c>
      <c r="L104" s="751">
        <f t="shared" si="48"/>
        <v>1.8000000000000002E-2</v>
      </c>
      <c r="M104" s="752">
        <f t="shared" si="49"/>
        <v>1.8000000000000002E-2</v>
      </c>
      <c r="N104" s="732"/>
    </row>
    <row r="105" spans="1:14" x14ac:dyDescent="0.2">
      <c r="B105" s="750" t="s">
        <v>91</v>
      </c>
      <c r="C105" s="751">
        <f t="shared" si="39"/>
        <v>46.195</v>
      </c>
      <c r="D105" s="751">
        <f t="shared" si="40"/>
        <v>46.575000000000003</v>
      </c>
      <c r="E105" s="751">
        <f t="shared" si="41"/>
        <v>26.619999999999997</v>
      </c>
      <c r="F105" s="751">
        <f t="shared" si="42"/>
        <v>28.218</v>
      </c>
      <c r="G105" s="751">
        <f t="shared" si="43"/>
        <v>25.884999999999998</v>
      </c>
      <c r="H105" s="751">
        <f t="shared" si="44"/>
        <v>22.11</v>
      </c>
      <c r="I105" s="751">
        <f t="shared" si="45"/>
        <v>43.885999999999996</v>
      </c>
      <c r="J105" s="751">
        <f t="shared" si="46"/>
        <v>15.689</v>
      </c>
      <c r="K105" s="751">
        <f t="shared" si="47"/>
        <v>16.103000000000002</v>
      </c>
      <c r="L105" s="751">
        <f t="shared" si="48"/>
        <v>23.687000000000001</v>
      </c>
      <c r="M105" s="752">
        <f t="shared" si="49"/>
        <v>23.181999999999999</v>
      </c>
      <c r="N105" s="732"/>
    </row>
    <row r="106" spans="1:14" x14ac:dyDescent="0.2">
      <c r="B106" s="750"/>
      <c r="C106" s="751">
        <f t="shared" si="39"/>
        <v>0</v>
      </c>
      <c r="D106" s="751">
        <f t="shared" si="40"/>
        <v>0</v>
      </c>
      <c r="E106" s="751">
        <f t="shared" si="41"/>
        <v>0</v>
      </c>
      <c r="F106" s="751">
        <f t="shared" si="42"/>
        <v>0</v>
      </c>
      <c r="G106" s="751">
        <f t="shared" si="43"/>
        <v>0</v>
      </c>
      <c r="H106" s="751">
        <f t="shared" si="44"/>
        <v>0</v>
      </c>
      <c r="I106" s="751">
        <f t="shared" si="45"/>
        <v>0</v>
      </c>
      <c r="J106" s="751">
        <f t="shared" si="46"/>
        <v>0</v>
      </c>
      <c r="K106" s="751">
        <f t="shared" si="47"/>
        <v>0</v>
      </c>
      <c r="L106" s="751">
        <f t="shared" si="48"/>
        <v>0</v>
      </c>
      <c r="M106" s="752">
        <f t="shared" si="49"/>
        <v>0</v>
      </c>
      <c r="N106" s="732"/>
    </row>
    <row r="107" spans="1:14" x14ac:dyDescent="0.2">
      <c r="B107" s="750"/>
      <c r="C107" s="751">
        <f t="shared" si="39"/>
        <v>0</v>
      </c>
      <c r="D107" s="751">
        <f t="shared" si="40"/>
        <v>0</v>
      </c>
      <c r="E107" s="751">
        <f t="shared" si="41"/>
        <v>0</v>
      </c>
      <c r="F107" s="751">
        <f t="shared" si="42"/>
        <v>0</v>
      </c>
      <c r="G107" s="751">
        <f t="shared" si="43"/>
        <v>0</v>
      </c>
      <c r="H107" s="751">
        <f t="shared" si="44"/>
        <v>0</v>
      </c>
      <c r="I107" s="751">
        <f t="shared" si="45"/>
        <v>0</v>
      </c>
      <c r="J107" s="751">
        <f t="shared" si="46"/>
        <v>0</v>
      </c>
      <c r="K107" s="751">
        <f t="shared" si="47"/>
        <v>0</v>
      </c>
      <c r="L107" s="751">
        <f t="shared" si="48"/>
        <v>0</v>
      </c>
      <c r="M107" s="752">
        <f t="shared" si="49"/>
        <v>0</v>
      </c>
      <c r="N107" s="732"/>
    </row>
    <row r="108" spans="1:14" ht="13.5" thickBot="1" x14ac:dyDescent="0.25">
      <c r="B108" s="753"/>
      <c r="C108" s="754">
        <f t="shared" si="39"/>
        <v>0</v>
      </c>
      <c r="D108" s="754">
        <f t="shared" si="40"/>
        <v>0</v>
      </c>
      <c r="E108" s="754">
        <f t="shared" si="41"/>
        <v>0</v>
      </c>
      <c r="F108" s="754">
        <f t="shared" si="42"/>
        <v>0</v>
      </c>
      <c r="G108" s="754">
        <f t="shared" si="43"/>
        <v>0</v>
      </c>
      <c r="H108" s="754">
        <f t="shared" si="44"/>
        <v>0</v>
      </c>
      <c r="I108" s="754">
        <f t="shared" si="45"/>
        <v>0</v>
      </c>
      <c r="J108" s="754">
        <f t="shared" si="46"/>
        <v>0</v>
      </c>
      <c r="K108" s="754">
        <f t="shared" si="47"/>
        <v>0</v>
      </c>
      <c r="L108" s="754">
        <f t="shared" si="48"/>
        <v>0</v>
      </c>
      <c r="M108" s="755">
        <f t="shared" si="49"/>
        <v>0</v>
      </c>
      <c r="N108" s="732"/>
    </row>
    <row r="110" spans="1:14" x14ac:dyDescent="0.2">
      <c r="A110" s="278"/>
    </row>
    <row r="111" spans="1:14" x14ac:dyDescent="0.2">
      <c r="B111" s="799" t="s">
        <v>742</v>
      </c>
      <c r="C111" s="725" t="s">
        <v>333</v>
      </c>
      <c r="D111" s="725" t="s">
        <v>224</v>
      </c>
      <c r="E111" s="725" t="s">
        <v>227</v>
      </c>
      <c r="F111" s="725" t="s">
        <v>228</v>
      </c>
      <c r="G111" s="725" t="s">
        <v>229</v>
      </c>
      <c r="H111" s="725" t="s">
        <v>230</v>
      </c>
      <c r="I111" s="725" t="s">
        <v>334</v>
      </c>
      <c r="J111" s="725" t="s">
        <v>335</v>
      </c>
      <c r="K111" s="725" t="s">
        <v>233</v>
      </c>
      <c r="L111" s="725" t="s">
        <v>234</v>
      </c>
      <c r="M111" s="747" t="s">
        <v>235</v>
      </c>
    </row>
    <row r="112" spans="1:14" x14ac:dyDescent="0.2">
      <c r="B112" s="800"/>
      <c r="C112" s="724" t="s">
        <v>78</v>
      </c>
      <c r="D112" s="724" t="s">
        <v>78</v>
      </c>
      <c r="E112" s="724" t="s">
        <v>78</v>
      </c>
      <c r="F112" s="724" t="s">
        <v>78</v>
      </c>
      <c r="G112" s="724" t="s">
        <v>78</v>
      </c>
      <c r="H112" s="724" t="s">
        <v>78</v>
      </c>
      <c r="I112" s="724" t="s">
        <v>78</v>
      </c>
      <c r="J112" s="724" t="s">
        <v>78</v>
      </c>
      <c r="K112" s="724" t="s">
        <v>78</v>
      </c>
      <c r="L112" s="724" t="s">
        <v>78</v>
      </c>
      <c r="M112" s="748" t="s">
        <v>78</v>
      </c>
    </row>
    <row r="113" spans="2:24" ht="41.25" thickBot="1" x14ac:dyDescent="0.25">
      <c r="B113" s="801"/>
      <c r="C113" s="727" t="s">
        <v>327</v>
      </c>
      <c r="D113" s="727" t="s">
        <v>327</v>
      </c>
      <c r="E113" s="727" t="s">
        <v>327</v>
      </c>
      <c r="F113" s="727" t="s">
        <v>327</v>
      </c>
      <c r="G113" s="727" t="s">
        <v>327</v>
      </c>
      <c r="H113" s="727" t="s">
        <v>327</v>
      </c>
      <c r="I113" s="727" t="s">
        <v>327</v>
      </c>
      <c r="J113" s="727" t="s">
        <v>327</v>
      </c>
      <c r="K113" s="727" t="s">
        <v>327</v>
      </c>
      <c r="L113" s="727" t="s">
        <v>327</v>
      </c>
      <c r="M113" s="749" t="s">
        <v>327</v>
      </c>
    </row>
    <row r="114" spans="2:24" x14ac:dyDescent="0.2">
      <c r="B114" s="763" t="s">
        <v>216</v>
      </c>
      <c r="C114" s="732">
        <v>4.702</v>
      </c>
      <c r="D114" s="732">
        <v>2.9289999999999998</v>
      </c>
      <c r="E114" s="732">
        <v>2.2320000000000002</v>
      </c>
      <c r="F114" s="732">
        <v>2.2629999999999999</v>
      </c>
      <c r="G114" s="732">
        <v>2.2280000000000002</v>
      </c>
      <c r="H114" s="732">
        <v>2.1779999999999999</v>
      </c>
      <c r="I114" s="732">
        <v>2.242</v>
      </c>
      <c r="J114" s="732">
        <v>3.2909999999999999</v>
      </c>
      <c r="K114" s="732">
        <v>2.1240000000000001</v>
      </c>
      <c r="L114" s="732">
        <v>2.552</v>
      </c>
      <c r="M114" s="733">
        <v>2.3940000000000001</v>
      </c>
    </row>
    <row r="115" spans="2:24" x14ac:dyDescent="0.2">
      <c r="B115" s="731" t="s">
        <v>217</v>
      </c>
      <c r="C115" s="732">
        <v>0.63700000000000001</v>
      </c>
      <c r="D115" s="732">
        <v>1.0820000000000001</v>
      </c>
      <c r="E115" s="732">
        <v>0.95799999999999996</v>
      </c>
      <c r="F115" s="732">
        <v>1.123</v>
      </c>
      <c r="G115" s="732">
        <v>0.95</v>
      </c>
      <c r="H115" s="732">
        <v>0.87</v>
      </c>
      <c r="I115" s="732">
        <v>0.75600000000000001</v>
      </c>
      <c r="J115" s="732">
        <v>1.4079999999999999</v>
      </c>
      <c r="K115" s="732">
        <v>0.68100000000000005</v>
      </c>
      <c r="L115" s="732">
        <v>0.96099999999999997</v>
      </c>
      <c r="M115" s="733">
        <v>0.67900000000000005</v>
      </c>
    </row>
    <row r="116" spans="2:24" x14ac:dyDescent="0.2">
      <c r="B116" s="731" t="s">
        <v>218</v>
      </c>
      <c r="C116" s="732">
        <v>0.53100000000000003</v>
      </c>
      <c r="D116" s="732">
        <v>1.1299999999999999</v>
      </c>
      <c r="E116" s="732">
        <v>1.05</v>
      </c>
      <c r="F116" s="732">
        <v>1.325</v>
      </c>
      <c r="G116" s="732">
        <v>1.1779999999999999</v>
      </c>
      <c r="H116" s="732">
        <v>1.0249999999999999</v>
      </c>
      <c r="I116" s="732">
        <v>0.876</v>
      </c>
      <c r="J116" s="732">
        <v>1.82</v>
      </c>
      <c r="K116" s="732">
        <v>0.72299999999999998</v>
      </c>
      <c r="L116" s="732">
        <v>1.1020000000000001</v>
      </c>
      <c r="M116" s="733">
        <v>0.75600000000000001</v>
      </c>
    </row>
    <row r="117" spans="2:24" x14ac:dyDescent="0.2">
      <c r="B117" s="731" t="s">
        <v>219</v>
      </c>
      <c r="C117" s="732">
        <v>2.1</v>
      </c>
      <c r="D117" s="732">
        <v>3.2629999999999999</v>
      </c>
      <c r="E117" s="732">
        <v>3.4079999999999999</v>
      </c>
      <c r="F117" s="732">
        <v>4.7960000000000003</v>
      </c>
      <c r="G117" s="732">
        <v>4.57</v>
      </c>
      <c r="H117" s="732">
        <v>4.4660000000000002</v>
      </c>
      <c r="I117" s="732">
        <v>3.5720000000000001</v>
      </c>
      <c r="J117" s="732">
        <v>9.3780000000000001</v>
      </c>
      <c r="K117" s="732">
        <v>2.8740000000000001</v>
      </c>
      <c r="L117" s="732">
        <v>5.4210000000000003</v>
      </c>
      <c r="M117" s="733">
        <v>2.8719999999999999</v>
      </c>
    </row>
    <row r="118" spans="2:24" x14ac:dyDescent="0.2">
      <c r="B118" s="731" t="s">
        <v>220</v>
      </c>
      <c r="C118" s="732">
        <v>3.4729999999999999</v>
      </c>
      <c r="D118" s="732">
        <v>4.16</v>
      </c>
      <c r="E118" s="732">
        <v>3.6720000000000002</v>
      </c>
      <c r="F118" s="732">
        <v>5.8879999999999999</v>
      </c>
      <c r="G118" s="732">
        <v>5.8070000000000004</v>
      </c>
      <c r="H118" s="732">
        <v>7.9119999999999999</v>
      </c>
      <c r="I118" s="732">
        <v>6.6459999999999999</v>
      </c>
      <c r="J118" s="732">
        <v>14.595000000000001</v>
      </c>
      <c r="K118" s="732">
        <v>5.5650000000000004</v>
      </c>
      <c r="L118" s="732">
        <v>15.055</v>
      </c>
      <c r="M118" s="733">
        <v>5.4850000000000003</v>
      </c>
    </row>
    <row r="119" spans="2:24" x14ac:dyDescent="0.2">
      <c r="B119" s="731" t="s">
        <v>221</v>
      </c>
      <c r="C119" s="732">
        <v>1.325</v>
      </c>
      <c r="D119" s="732">
        <v>1.825</v>
      </c>
      <c r="E119" s="732">
        <v>1.4079999999999999</v>
      </c>
      <c r="F119" s="732">
        <v>2.0110000000000001</v>
      </c>
      <c r="G119" s="732">
        <v>2.4260000000000002</v>
      </c>
      <c r="H119" s="732">
        <v>4.5170000000000003</v>
      </c>
      <c r="I119" s="732">
        <v>4.024</v>
      </c>
      <c r="J119" s="732">
        <v>5.4729999999999999</v>
      </c>
      <c r="K119" s="732">
        <v>3.7</v>
      </c>
      <c r="L119" s="732">
        <v>12.311999999999999</v>
      </c>
      <c r="M119" s="733">
        <v>3.65</v>
      </c>
    </row>
    <row r="120" spans="2:24" x14ac:dyDescent="0.2">
      <c r="B120" s="731" t="s">
        <v>222</v>
      </c>
      <c r="C120" s="732">
        <v>0.40100000000000002</v>
      </c>
      <c r="D120" s="732">
        <v>0.873</v>
      </c>
      <c r="E120" s="732">
        <v>0.623</v>
      </c>
      <c r="F120" s="732">
        <v>0.74199999999999999</v>
      </c>
      <c r="G120" s="732">
        <v>1.125</v>
      </c>
      <c r="H120" s="732">
        <v>2.343</v>
      </c>
      <c r="I120" s="732">
        <v>2.0649999999999999</v>
      </c>
      <c r="J120" s="732">
        <v>2.6989999999999998</v>
      </c>
      <c r="K120" s="732">
        <v>2.081</v>
      </c>
      <c r="L120" s="732">
        <v>7.484</v>
      </c>
      <c r="M120" s="733">
        <v>2.089</v>
      </c>
    </row>
    <row r="121" spans="2:24" x14ac:dyDescent="0.2">
      <c r="B121" s="731" t="s">
        <v>223</v>
      </c>
      <c r="C121" s="732">
        <v>0.14199999999999999</v>
      </c>
      <c r="D121" s="732">
        <v>0.33100000000000002</v>
      </c>
      <c r="E121" s="732">
        <v>0.33</v>
      </c>
      <c r="F121" s="732">
        <v>0.34300000000000003</v>
      </c>
      <c r="G121" s="732">
        <v>1.0660000000000001</v>
      </c>
      <c r="H121" s="732">
        <v>1.9630000000000001</v>
      </c>
      <c r="I121" s="732">
        <v>2.1309999999999998</v>
      </c>
      <c r="J121" s="732">
        <v>2.66</v>
      </c>
      <c r="K121" s="732">
        <v>4.016</v>
      </c>
      <c r="L121" s="732">
        <v>12.621</v>
      </c>
      <c r="M121" s="733">
        <v>3.0019999999999998</v>
      </c>
    </row>
    <row r="122" spans="2:24" ht="13.5" thickBot="1" x14ac:dyDescent="0.25">
      <c r="B122" s="769" t="s">
        <v>80</v>
      </c>
      <c r="C122" s="770">
        <v>13.311999999999999</v>
      </c>
      <c r="D122" s="770">
        <v>15.592000000000001</v>
      </c>
      <c r="E122" s="770">
        <v>13.680999999999999</v>
      </c>
      <c r="F122" s="770">
        <v>18.491</v>
      </c>
      <c r="G122" s="770">
        <v>19.349</v>
      </c>
      <c r="H122" s="770">
        <v>25.274999999999999</v>
      </c>
      <c r="I122" s="770">
        <v>22.312000000000001</v>
      </c>
      <c r="J122" s="770">
        <v>41.323</v>
      </c>
      <c r="K122" s="770">
        <v>21.765000000000001</v>
      </c>
      <c r="L122" s="770">
        <v>57.508000000000003</v>
      </c>
      <c r="M122" s="773">
        <v>20.928000000000001</v>
      </c>
    </row>
    <row r="125" spans="2:24" x14ac:dyDescent="0.2">
      <c r="B125" s="799" t="s">
        <v>742</v>
      </c>
      <c r="C125" s="802" t="s">
        <v>333</v>
      </c>
      <c r="D125" s="803"/>
      <c r="E125" s="802" t="s">
        <v>224</v>
      </c>
      <c r="F125" s="803"/>
      <c r="G125" s="802" t="s">
        <v>227</v>
      </c>
      <c r="H125" s="803"/>
      <c r="I125" s="802" t="s">
        <v>228</v>
      </c>
      <c r="J125" s="803"/>
      <c r="K125" s="802" t="s">
        <v>229</v>
      </c>
      <c r="L125" s="803"/>
      <c r="M125" s="802" t="s">
        <v>230</v>
      </c>
      <c r="N125" s="803"/>
      <c r="O125" s="802" t="s">
        <v>334</v>
      </c>
      <c r="P125" s="803"/>
      <c r="Q125" s="802" t="s">
        <v>335</v>
      </c>
      <c r="R125" s="803"/>
      <c r="S125" s="802" t="s">
        <v>233</v>
      </c>
      <c r="T125" s="803"/>
      <c r="U125" s="802" t="s">
        <v>234</v>
      </c>
      <c r="V125" s="803"/>
      <c r="W125" s="802" t="s">
        <v>235</v>
      </c>
      <c r="X125" s="804"/>
    </row>
    <row r="126" spans="2:24" x14ac:dyDescent="0.2">
      <c r="B126" s="800"/>
      <c r="C126" s="805" t="s">
        <v>79</v>
      </c>
      <c r="D126" s="806"/>
      <c r="E126" s="805" t="s">
        <v>79</v>
      </c>
      <c r="F126" s="806"/>
      <c r="G126" s="805" t="s">
        <v>79</v>
      </c>
      <c r="H126" s="806"/>
      <c r="I126" s="805" t="s">
        <v>79</v>
      </c>
      <c r="J126" s="806"/>
      <c r="K126" s="805" t="s">
        <v>79</v>
      </c>
      <c r="L126" s="806"/>
      <c r="M126" s="805" t="s">
        <v>79</v>
      </c>
      <c r="N126" s="806"/>
      <c r="O126" s="805"/>
      <c r="P126" s="806"/>
      <c r="Q126" s="805"/>
      <c r="R126" s="806"/>
      <c r="S126" s="805"/>
      <c r="T126" s="806"/>
      <c r="U126" s="805"/>
      <c r="V126" s="806"/>
      <c r="W126" s="805"/>
      <c r="X126" s="807"/>
    </row>
    <row r="127" spans="2:24" ht="41.25" thickBot="1" x14ac:dyDescent="0.25">
      <c r="B127" s="801"/>
      <c r="C127" s="727" t="s">
        <v>327</v>
      </c>
      <c r="D127" s="736" t="s">
        <v>82</v>
      </c>
      <c r="E127" s="727" t="s">
        <v>327</v>
      </c>
      <c r="F127" s="737" t="s">
        <v>82</v>
      </c>
      <c r="G127" s="727" t="s">
        <v>327</v>
      </c>
      <c r="H127" s="737" t="s">
        <v>82</v>
      </c>
      <c r="I127" s="727" t="s">
        <v>327</v>
      </c>
      <c r="J127" s="737" t="s">
        <v>82</v>
      </c>
      <c r="K127" s="727" t="s">
        <v>327</v>
      </c>
      <c r="L127" s="737" t="s">
        <v>82</v>
      </c>
      <c r="M127" s="727" t="s">
        <v>327</v>
      </c>
      <c r="N127" s="737" t="s">
        <v>82</v>
      </c>
      <c r="O127" s="727" t="s">
        <v>327</v>
      </c>
      <c r="P127" s="736" t="s">
        <v>82</v>
      </c>
      <c r="Q127" s="727" t="s">
        <v>327</v>
      </c>
      <c r="R127" s="736" t="s">
        <v>82</v>
      </c>
      <c r="S127" s="727" t="s">
        <v>327</v>
      </c>
      <c r="T127" s="736" t="s">
        <v>82</v>
      </c>
      <c r="U127" s="727" t="s">
        <v>327</v>
      </c>
      <c r="V127" s="736" t="s">
        <v>82</v>
      </c>
      <c r="W127" s="727" t="s">
        <v>327</v>
      </c>
      <c r="X127" s="736" t="s">
        <v>82</v>
      </c>
    </row>
    <row r="128" spans="2:24" x14ac:dyDescent="0.2">
      <c r="B128" s="763" t="s">
        <v>216</v>
      </c>
      <c r="C128" s="729">
        <v>19.768000000000001</v>
      </c>
      <c r="D128" s="738">
        <v>14.91</v>
      </c>
      <c r="E128" s="729">
        <v>13.032999999999999</v>
      </c>
      <c r="F128" s="738">
        <v>19.3</v>
      </c>
      <c r="G128" s="729">
        <v>8.9939999999999998</v>
      </c>
      <c r="H128" s="738">
        <v>19.16</v>
      </c>
      <c r="I128" s="729">
        <v>5.4980000000000002</v>
      </c>
      <c r="J128" s="738">
        <v>18.010000000000002</v>
      </c>
      <c r="K128" s="729">
        <v>6.84</v>
      </c>
      <c r="L128" s="738">
        <v>20.98</v>
      </c>
      <c r="M128" s="729">
        <v>9.8940000000000001</v>
      </c>
      <c r="N128" s="738">
        <v>23.71</v>
      </c>
      <c r="O128" s="729">
        <v>15.002000000000001</v>
      </c>
      <c r="P128" s="738">
        <v>16.260000000000002</v>
      </c>
      <c r="Q128" s="729">
        <v>17.190999999999999</v>
      </c>
      <c r="R128" s="738">
        <v>15.98</v>
      </c>
      <c r="S128" s="729">
        <v>17.623000000000001</v>
      </c>
      <c r="T128" s="738">
        <v>14.01</v>
      </c>
      <c r="U128" s="729">
        <v>16.922999999999998</v>
      </c>
      <c r="V128" s="738">
        <v>13.02</v>
      </c>
      <c r="W128" s="729">
        <v>16.393000000000001</v>
      </c>
      <c r="X128" s="739">
        <v>11.96</v>
      </c>
    </row>
    <row r="129" spans="2:24" x14ac:dyDescent="0.2">
      <c r="B129" s="731" t="s">
        <v>217</v>
      </c>
      <c r="C129" s="732">
        <v>9.6280000000000001</v>
      </c>
      <c r="D129" s="740">
        <v>15.71</v>
      </c>
      <c r="E129" s="732">
        <v>7.5270000000000001</v>
      </c>
      <c r="F129" s="740">
        <v>22</v>
      </c>
      <c r="G129" s="732">
        <v>5.117</v>
      </c>
      <c r="H129" s="740">
        <v>22.3</v>
      </c>
      <c r="I129" s="732">
        <v>2.758</v>
      </c>
      <c r="J129" s="740">
        <v>18.7</v>
      </c>
      <c r="K129" s="732">
        <v>2.7069999999999999</v>
      </c>
      <c r="L129" s="740">
        <v>17.239999999999998</v>
      </c>
      <c r="M129" s="732">
        <v>2.6070000000000002</v>
      </c>
      <c r="N129" s="740">
        <v>19.940000000000001</v>
      </c>
      <c r="O129" s="732">
        <v>4.1550000000000002</v>
      </c>
      <c r="P129" s="740">
        <v>20.440000000000001</v>
      </c>
      <c r="Q129" s="732">
        <v>3.44</v>
      </c>
      <c r="R129" s="740">
        <v>16.350000000000001</v>
      </c>
      <c r="S129" s="732">
        <v>3.8029999999999999</v>
      </c>
      <c r="T129" s="740">
        <v>14.53</v>
      </c>
      <c r="U129" s="732">
        <v>4.5279999999999996</v>
      </c>
      <c r="V129" s="740">
        <v>13.26</v>
      </c>
      <c r="W129" s="732">
        <v>5.2830000000000004</v>
      </c>
      <c r="X129" s="741">
        <v>13.06</v>
      </c>
    </row>
    <row r="130" spans="2:24" x14ac:dyDescent="0.2">
      <c r="B130" s="731" t="s">
        <v>218</v>
      </c>
      <c r="C130" s="732">
        <v>10.871</v>
      </c>
      <c r="D130" s="740">
        <v>16.059999999999999</v>
      </c>
      <c r="E130" s="732">
        <v>9.2850000000000001</v>
      </c>
      <c r="F130" s="740">
        <v>22.01</v>
      </c>
      <c r="G130" s="732">
        <v>6.8719999999999999</v>
      </c>
      <c r="H130" s="740">
        <v>21.45</v>
      </c>
      <c r="I130" s="732">
        <v>3.8090000000000002</v>
      </c>
      <c r="J130" s="740">
        <v>19.73</v>
      </c>
      <c r="K130" s="732">
        <v>3.3570000000000002</v>
      </c>
      <c r="L130" s="740">
        <v>19.29</v>
      </c>
      <c r="M130" s="732">
        <v>2.6749999999999998</v>
      </c>
      <c r="N130" s="740">
        <v>17.899999999999999</v>
      </c>
      <c r="O130" s="732">
        <v>4.5330000000000004</v>
      </c>
      <c r="P130" s="740">
        <v>21.7</v>
      </c>
      <c r="Q130" s="732">
        <v>2.87</v>
      </c>
      <c r="R130" s="740">
        <v>19.25</v>
      </c>
      <c r="S130" s="732">
        <v>3.2170000000000001</v>
      </c>
      <c r="T130" s="740">
        <v>16.329999999999998</v>
      </c>
      <c r="U130" s="732">
        <v>4.0759999999999996</v>
      </c>
      <c r="V130" s="740">
        <v>13.54</v>
      </c>
      <c r="W130" s="732">
        <v>5.5129999999999999</v>
      </c>
      <c r="X130" s="741">
        <v>15.24</v>
      </c>
    </row>
    <row r="131" spans="2:24" x14ac:dyDescent="0.2">
      <c r="B131" s="731" t="s">
        <v>219</v>
      </c>
      <c r="C131" s="732">
        <v>35.646000000000001</v>
      </c>
      <c r="D131" s="740">
        <v>17.5</v>
      </c>
      <c r="E131" s="732">
        <v>33.369</v>
      </c>
      <c r="F131" s="740">
        <v>18.57</v>
      </c>
      <c r="G131" s="732">
        <v>31.242999999999999</v>
      </c>
      <c r="H131" s="740">
        <v>17.72</v>
      </c>
      <c r="I131" s="732">
        <v>19.852</v>
      </c>
      <c r="J131" s="740">
        <v>22.65</v>
      </c>
      <c r="K131" s="732">
        <v>16.829000000000001</v>
      </c>
      <c r="L131" s="740">
        <v>22.8</v>
      </c>
      <c r="M131" s="732">
        <v>12.491</v>
      </c>
      <c r="N131" s="740">
        <v>21.07</v>
      </c>
      <c r="O131" s="732">
        <v>21.664000000000001</v>
      </c>
      <c r="P131" s="740">
        <v>27.46</v>
      </c>
      <c r="Q131" s="732">
        <v>8.3580000000000005</v>
      </c>
      <c r="R131" s="740">
        <v>21.81</v>
      </c>
      <c r="S131" s="732">
        <v>7.5679999999999996</v>
      </c>
      <c r="T131" s="740">
        <v>20.45</v>
      </c>
      <c r="U131" s="732">
        <v>10.814</v>
      </c>
      <c r="V131" s="740">
        <v>15.6</v>
      </c>
      <c r="W131" s="732">
        <v>16.710999999999999</v>
      </c>
      <c r="X131" s="741">
        <v>20.73</v>
      </c>
    </row>
    <row r="132" spans="2:24" x14ac:dyDescent="0.2">
      <c r="B132" s="731" t="s">
        <v>220</v>
      </c>
      <c r="C132" s="732">
        <v>44.320999999999998</v>
      </c>
      <c r="D132" s="740">
        <v>18.68</v>
      </c>
      <c r="E132" s="732">
        <v>40.35</v>
      </c>
      <c r="F132" s="740">
        <v>17.64</v>
      </c>
      <c r="G132" s="732">
        <v>57.273000000000003</v>
      </c>
      <c r="H132" s="740">
        <v>20.95</v>
      </c>
      <c r="I132" s="732">
        <v>35.238999999999997</v>
      </c>
      <c r="J132" s="740">
        <v>27.02</v>
      </c>
      <c r="K132" s="732">
        <v>32.094999999999999</v>
      </c>
      <c r="L132" s="740">
        <v>29.49</v>
      </c>
      <c r="M132" s="732">
        <v>33.421999999999997</v>
      </c>
      <c r="N132" s="740">
        <v>23.46</v>
      </c>
      <c r="O132" s="732">
        <v>47.029000000000003</v>
      </c>
      <c r="P132" s="740">
        <v>30.86</v>
      </c>
      <c r="Q132" s="732">
        <v>14.186</v>
      </c>
      <c r="R132" s="740">
        <v>31.38</v>
      </c>
      <c r="S132" s="732">
        <v>5.407</v>
      </c>
      <c r="T132" s="740">
        <v>23.75</v>
      </c>
      <c r="U132" s="732">
        <v>10.978</v>
      </c>
      <c r="V132" s="740">
        <v>27.57</v>
      </c>
      <c r="W132" s="732">
        <v>10.488</v>
      </c>
      <c r="X132" s="741">
        <v>23.12</v>
      </c>
    </row>
    <row r="133" spans="2:24" x14ac:dyDescent="0.2">
      <c r="B133" s="731" t="s">
        <v>221</v>
      </c>
      <c r="C133" s="732">
        <v>21.373000000000001</v>
      </c>
      <c r="D133" s="740">
        <v>24.32</v>
      </c>
      <c r="E133" s="732">
        <v>18.119</v>
      </c>
      <c r="F133" s="740">
        <v>22.63</v>
      </c>
      <c r="G133" s="732">
        <v>32.957000000000001</v>
      </c>
      <c r="H133" s="740">
        <v>24.2</v>
      </c>
      <c r="I133" s="732">
        <v>15.291</v>
      </c>
      <c r="J133" s="740">
        <v>28.66</v>
      </c>
      <c r="K133" s="732">
        <v>15.238</v>
      </c>
      <c r="L133" s="740">
        <v>35.54</v>
      </c>
      <c r="M133" s="732">
        <v>22.881</v>
      </c>
      <c r="N133" s="740">
        <v>27.13</v>
      </c>
      <c r="O133" s="732">
        <v>23.11</v>
      </c>
      <c r="P133" s="740">
        <v>36.01</v>
      </c>
      <c r="Q133" s="732">
        <v>8.5820000000000007</v>
      </c>
      <c r="R133" s="740">
        <v>32.299999999999997</v>
      </c>
      <c r="S133" s="732">
        <v>1.6859999999999999</v>
      </c>
      <c r="T133" s="740">
        <v>33.74</v>
      </c>
      <c r="U133" s="732">
        <v>5.9720000000000004</v>
      </c>
      <c r="V133" s="740">
        <v>46.49</v>
      </c>
      <c r="W133" s="732">
        <v>1.8</v>
      </c>
      <c r="X133" s="741">
        <v>49.75</v>
      </c>
    </row>
    <row r="134" spans="2:24" x14ac:dyDescent="0.2">
      <c r="B134" s="731" t="s">
        <v>222</v>
      </c>
      <c r="C134" s="732">
        <v>10.340999999999999</v>
      </c>
      <c r="D134" s="740">
        <v>31.57</v>
      </c>
      <c r="E134" s="732">
        <v>8.657</v>
      </c>
      <c r="F134" s="740">
        <v>29.88</v>
      </c>
      <c r="G134" s="732">
        <v>17.462</v>
      </c>
      <c r="H134" s="740">
        <v>26.99</v>
      </c>
      <c r="I134" s="732">
        <v>6.2389999999999999</v>
      </c>
      <c r="J134" s="740">
        <v>33.44</v>
      </c>
      <c r="K134" s="732">
        <v>6.4189999999999996</v>
      </c>
      <c r="L134" s="740">
        <v>37.53</v>
      </c>
      <c r="M134" s="732">
        <v>12.595000000000001</v>
      </c>
      <c r="N134" s="740">
        <v>31.7</v>
      </c>
      <c r="O134" s="732">
        <v>8.9589999999999996</v>
      </c>
      <c r="P134" s="740">
        <v>49.03</v>
      </c>
      <c r="Q134" s="732">
        <v>4.5140000000000002</v>
      </c>
      <c r="R134" s="740">
        <v>34.159999999999997</v>
      </c>
      <c r="S134" s="732">
        <v>0.77500000000000002</v>
      </c>
      <c r="T134" s="740">
        <v>39.67</v>
      </c>
      <c r="U134" s="732">
        <v>3.42</v>
      </c>
      <c r="V134" s="740">
        <v>50.77</v>
      </c>
      <c r="W134" s="732">
        <v>0.66</v>
      </c>
      <c r="X134" s="741">
        <v>88.88</v>
      </c>
    </row>
    <row r="135" spans="2:24" x14ac:dyDescent="0.2">
      <c r="B135" s="731" t="s">
        <v>223</v>
      </c>
      <c r="C135" s="732">
        <v>8.8789999999999996</v>
      </c>
      <c r="D135" s="740">
        <v>42.79</v>
      </c>
      <c r="E135" s="732">
        <v>9.0020000000000007</v>
      </c>
      <c r="F135" s="740">
        <v>37.15</v>
      </c>
      <c r="G135" s="732">
        <v>12.866</v>
      </c>
      <c r="H135" s="740">
        <v>33.880000000000003</v>
      </c>
      <c r="I135" s="732">
        <v>4.9039999999999999</v>
      </c>
      <c r="J135" s="740">
        <v>49.21</v>
      </c>
      <c r="K135" s="732">
        <v>3.2509999999999999</v>
      </c>
      <c r="L135" s="740">
        <v>36.979999999999997</v>
      </c>
      <c r="M135" s="732">
        <v>20.032</v>
      </c>
      <c r="N135" s="740">
        <v>37.18</v>
      </c>
      <c r="O135" s="732">
        <v>10.32</v>
      </c>
      <c r="P135" s="740">
        <v>85.07</v>
      </c>
      <c r="Q135" s="732">
        <v>4.3380000000000001</v>
      </c>
      <c r="R135" s="740">
        <v>50.36</v>
      </c>
      <c r="S135" s="732">
        <v>1.054</v>
      </c>
      <c r="T135" s="740">
        <v>45.22</v>
      </c>
      <c r="U135" s="732">
        <v>7.0919999999999996</v>
      </c>
      <c r="V135" s="740">
        <v>72.06</v>
      </c>
      <c r="W135" s="732">
        <v>1.675</v>
      </c>
      <c r="X135" s="741">
        <v>95.72</v>
      </c>
    </row>
    <row r="136" spans="2:24" ht="13.5" thickBot="1" x14ac:dyDescent="0.25">
      <c r="B136" s="769" t="s">
        <v>80</v>
      </c>
      <c r="C136" s="770">
        <v>160.82599999999999</v>
      </c>
      <c r="D136" s="771">
        <v>16.54</v>
      </c>
      <c r="E136" s="770">
        <v>139.34299999999999</v>
      </c>
      <c r="F136" s="771">
        <v>15.82</v>
      </c>
      <c r="G136" s="770">
        <v>172.786</v>
      </c>
      <c r="H136" s="771">
        <v>18.29</v>
      </c>
      <c r="I136" s="770">
        <v>93.953999999999994</v>
      </c>
      <c r="J136" s="771">
        <v>22.78</v>
      </c>
      <c r="K136" s="770">
        <v>86.736999999999995</v>
      </c>
      <c r="L136" s="771">
        <v>25.34</v>
      </c>
      <c r="M136" s="770">
        <v>116.59699999999999</v>
      </c>
      <c r="N136" s="771">
        <v>22.62</v>
      </c>
      <c r="O136" s="770">
        <v>134.774</v>
      </c>
      <c r="P136" s="771">
        <v>27.91</v>
      </c>
      <c r="Q136" s="770">
        <v>63.48</v>
      </c>
      <c r="R136" s="771">
        <v>19.22</v>
      </c>
      <c r="S136" s="770">
        <v>41.133000000000003</v>
      </c>
      <c r="T136" s="771">
        <v>13.14</v>
      </c>
      <c r="U136" s="770">
        <v>63.802999999999997</v>
      </c>
      <c r="V136" s="771">
        <v>20.57</v>
      </c>
      <c r="W136" s="770">
        <v>58.523000000000003</v>
      </c>
      <c r="X136" s="772">
        <v>15.38</v>
      </c>
    </row>
    <row r="139" spans="2:24" x14ac:dyDescent="0.2">
      <c r="B139" s="799" t="s">
        <v>742</v>
      </c>
      <c r="C139" s="725" t="s">
        <v>333</v>
      </c>
      <c r="D139" s="725" t="s">
        <v>224</v>
      </c>
      <c r="E139" s="725" t="s">
        <v>227</v>
      </c>
      <c r="F139" s="725" t="s">
        <v>228</v>
      </c>
      <c r="G139" s="725" t="s">
        <v>229</v>
      </c>
      <c r="H139" s="725" t="s">
        <v>230</v>
      </c>
      <c r="I139" s="725" t="s">
        <v>334</v>
      </c>
      <c r="J139" s="725" t="s">
        <v>335</v>
      </c>
      <c r="K139" s="725" t="s">
        <v>233</v>
      </c>
      <c r="L139" s="725" t="s">
        <v>234</v>
      </c>
      <c r="M139" s="725" t="s">
        <v>235</v>
      </c>
      <c r="N139" s="744"/>
    </row>
    <row r="140" spans="2:24" x14ac:dyDescent="0.2">
      <c r="B140" s="800"/>
      <c r="C140" s="724" t="s">
        <v>310</v>
      </c>
      <c r="D140" s="724" t="s">
        <v>310</v>
      </c>
      <c r="E140" s="724" t="s">
        <v>310</v>
      </c>
      <c r="F140" s="724" t="s">
        <v>310</v>
      </c>
      <c r="G140" s="724" t="s">
        <v>310</v>
      </c>
      <c r="H140" s="724" t="s">
        <v>310</v>
      </c>
      <c r="I140" s="724" t="s">
        <v>310</v>
      </c>
      <c r="J140" s="724" t="s">
        <v>310</v>
      </c>
      <c r="K140" s="724" t="s">
        <v>310</v>
      </c>
      <c r="L140" s="724" t="s">
        <v>310</v>
      </c>
      <c r="M140" s="726" t="s">
        <v>310</v>
      </c>
      <c r="N140" s="745"/>
    </row>
    <row r="141" spans="2:24" ht="41.25" thickBot="1" x14ac:dyDescent="0.25">
      <c r="B141" s="801"/>
      <c r="C141" s="727" t="s">
        <v>327</v>
      </c>
      <c r="D141" s="727" t="s">
        <v>327</v>
      </c>
      <c r="E141" s="727" t="s">
        <v>327</v>
      </c>
      <c r="F141" s="727" t="s">
        <v>327</v>
      </c>
      <c r="G141" s="727" t="s">
        <v>327</v>
      </c>
      <c r="H141" s="727" t="s">
        <v>327</v>
      </c>
      <c r="I141" s="727" t="s">
        <v>327</v>
      </c>
      <c r="J141" s="727" t="s">
        <v>327</v>
      </c>
      <c r="K141" s="727" t="s">
        <v>327</v>
      </c>
      <c r="L141" s="727" t="s">
        <v>327</v>
      </c>
      <c r="M141" s="727" t="s">
        <v>327</v>
      </c>
      <c r="N141" s="746"/>
    </row>
    <row r="142" spans="2:24" x14ac:dyDescent="0.2">
      <c r="B142" s="765" t="s">
        <v>216</v>
      </c>
      <c r="C142" s="751">
        <f t="shared" ref="C142:C149" si="50">C128</f>
        <v>19.768000000000001</v>
      </c>
      <c r="D142" s="751">
        <f t="shared" ref="D142:D149" si="51">E128</f>
        <v>13.032999999999999</v>
      </c>
      <c r="E142" s="751">
        <f t="shared" ref="E142:E149" si="52">G128</f>
        <v>8.9939999999999998</v>
      </c>
      <c r="F142" s="751">
        <f t="shared" ref="F142:F149" si="53">I128</f>
        <v>5.4980000000000002</v>
      </c>
      <c r="G142" s="751">
        <f t="shared" ref="G142:G149" si="54">K128</f>
        <v>6.84</v>
      </c>
      <c r="H142" s="751">
        <f t="shared" ref="H142:H150" si="55">M128</f>
        <v>9.8940000000000001</v>
      </c>
      <c r="I142" s="751">
        <f t="shared" ref="I142:I149" si="56">O128</f>
        <v>15.002000000000001</v>
      </c>
      <c r="J142" s="751">
        <f t="shared" ref="J142:J149" si="57">Q128</f>
        <v>17.190999999999999</v>
      </c>
      <c r="K142" s="751">
        <f t="shared" ref="K142:K149" si="58">S128</f>
        <v>17.623000000000001</v>
      </c>
      <c r="L142" s="751">
        <f t="shared" ref="L142:L149" si="59">U128</f>
        <v>16.922999999999998</v>
      </c>
      <c r="M142" s="752">
        <f t="shared" ref="M142:M149" si="60">W128</f>
        <v>16.393000000000001</v>
      </c>
      <c r="N142" s="729"/>
    </row>
    <row r="143" spans="2:24" x14ac:dyDescent="0.2">
      <c r="B143" s="750" t="s">
        <v>217</v>
      </c>
      <c r="C143" s="751">
        <f t="shared" si="50"/>
        <v>9.6280000000000001</v>
      </c>
      <c r="D143" s="751">
        <f t="shared" si="51"/>
        <v>7.5270000000000001</v>
      </c>
      <c r="E143" s="751">
        <f t="shared" si="52"/>
        <v>5.117</v>
      </c>
      <c r="F143" s="751">
        <f t="shared" si="53"/>
        <v>2.758</v>
      </c>
      <c r="G143" s="751">
        <f t="shared" si="54"/>
        <v>2.7069999999999999</v>
      </c>
      <c r="H143" s="751">
        <f t="shared" si="55"/>
        <v>2.6070000000000002</v>
      </c>
      <c r="I143" s="751">
        <f t="shared" si="56"/>
        <v>4.1550000000000002</v>
      </c>
      <c r="J143" s="751">
        <f t="shared" si="57"/>
        <v>3.44</v>
      </c>
      <c r="K143" s="751">
        <f t="shared" si="58"/>
        <v>3.8029999999999999</v>
      </c>
      <c r="L143" s="751">
        <f t="shared" si="59"/>
        <v>4.5279999999999996</v>
      </c>
      <c r="M143" s="752">
        <f t="shared" si="60"/>
        <v>5.2830000000000004</v>
      </c>
      <c r="N143" s="732"/>
    </row>
    <row r="144" spans="2:24" x14ac:dyDescent="0.2">
      <c r="B144" s="750" t="s">
        <v>218</v>
      </c>
      <c r="C144" s="751">
        <f t="shared" si="50"/>
        <v>10.871</v>
      </c>
      <c r="D144" s="751">
        <f t="shared" si="51"/>
        <v>9.2850000000000001</v>
      </c>
      <c r="E144" s="751">
        <f t="shared" si="52"/>
        <v>6.8719999999999999</v>
      </c>
      <c r="F144" s="751">
        <f t="shared" si="53"/>
        <v>3.8090000000000002</v>
      </c>
      <c r="G144" s="751">
        <f t="shared" si="54"/>
        <v>3.3570000000000002</v>
      </c>
      <c r="H144" s="751">
        <f t="shared" si="55"/>
        <v>2.6749999999999998</v>
      </c>
      <c r="I144" s="751">
        <f t="shared" si="56"/>
        <v>4.5330000000000004</v>
      </c>
      <c r="J144" s="751">
        <f t="shared" si="57"/>
        <v>2.87</v>
      </c>
      <c r="K144" s="751">
        <f t="shared" si="58"/>
        <v>3.2170000000000001</v>
      </c>
      <c r="L144" s="751">
        <f t="shared" si="59"/>
        <v>4.0759999999999996</v>
      </c>
      <c r="M144" s="752">
        <f t="shared" si="60"/>
        <v>5.5129999999999999</v>
      </c>
      <c r="N144" s="732"/>
    </row>
    <row r="145" spans="2:14" x14ac:dyDescent="0.2">
      <c r="B145" s="750" t="s">
        <v>219</v>
      </c>
      <c r="C145" s="751">
        <f t="shared" si="50"/>
        <v>35.646000000000001</v>
      </c>
      <c r="D145" s="751">
        <f t="shared" si="51"/>
        <v>33.369</v>
      </c>
      <c r="E145" s="751">
        <f t="shared" si="52"/>
        <v>31.242999999999999</v>
      </c>
      <c r="F145" s="751">
        <f t="shared" si="53"/>
        <v>19.852</v>
      </c>
      <c r="G145" s="751">
        <f t="shared" si="54"/>
        <v>16.829000000000001</v>
      </c>
      <c r="H145" s="751">
        <f t="shared" si="55"/>
        <v>12.491</v>
      </c>
      <c r="I145" s="751">
        <f t="shared" si="56"/>
        <v>21.664000000000001</v>
      </c>
      <c r="J145" s="751">
        <f t="shared" si="57"/>
        <v>8.3580000000000005</v>
      </c>
      <c r="K145" s="751">
        <f t="shared" si="58"/>
        <v>7.5679999999999996</v>
      </c>
      <c r="L145" s="751">
        <f t="shared" si="59"/>
        <v>10.814</v>
      </c>
      <c r="M145" s="752">
        <f t="shared" si="60"/>
        <v>16.710999999999999</v>
      </c>
      <c r="N145" s="732"/>
    </row>
    <row r="146" spans="2:14" x14ac:dyDescent="0.2">
      <c r="B146" s="750" t="s">
        <v>220</v>
      </c>
      <c r="C146" s="751">
        <f t="shared" si="50"/>
        <v>44.320999999999998</v>
      </c>
      <c r="D146" s="751">
        <f t="shared" si="51"/>
        <v>40.35</v>
      </c>
      <c r="E146" s="751">
        <f t="shared" si="52"/>
        <v>57.273000000000003</v>
      </c>
      <c r="F146" s="751">
        <f t="shared" si="53"/>
        <v>35.238999999999997</v>
      </c>
      <c r="G146" s="751">
        <f t="shared" si="54"/>
        <v>32.094999999999999</v>
      </c>
      <c r="H146" s="751">
        <f t="shared" si="55"/>
        <v>33.421999999999997</v>
      </c>
      <c r="I146" s="751">
        <f t="shared" si="56"/>
        <v>47.029000000000003</v>
      </c>
      <c r="J146" s="751">
        <f t="shared" si="57"/>
        <v>14.186</v>
      </c>
      <c r="K146" s="751">
        <f t="shared" si="58"/>
        <v>5.407</v>
      </c>
      <c r="L146" s="751">
        <f t="shared" si="59"/>
        <v>10.978</v>
      </c>
      <c r="M146" s="752">
        <f t="shared" si="60"/>
        <v>10.488</v>
      </c>
      <c r="N146" s="732"/>
    </row>
    <row r="147" spans="2:14" x14ac:dyDescent="0.2">
      <c r="B147" s="750" t="s">
        <v>221</v>
      </c>
      <c r="C147" s="751">
        <f t="shared" si="50"/>
        <v>21.373000000000001</v>
      </c>
      <c r="D147" s="751">
        <f t="shared" si="51"/>
        <v>18.119</v>
      </c>
      <c r="E147" s="751">
        <f t="shared" si="52"/>
        <v>32.957000000000001</v>
      </c>
      <c r="F147" s="751">
        <f t="shared" si="53"/>
        <v>15.291</v>
      </c>
      <c r="G147" s="751">
        <f t="shared" si="54"/>
        <v>15.238</v>
      </c>
      <c r="H147" s="751">
        <f t="shared" si="55"/>
        <v>22.881</v>
      </c>
      <c r="I147" s="751">
        <f t="shared" si="56"/>
        <v>23.11</v>
      </c>
      <c r="J147" s="751">
        <f t="shared" si="57"/>
        <v>8.5820000000000007</v>
      </c>
      <c r="K147" s="751">
        <f t="shared" si="58"/>
        <v>1.6859999999999999</v>
      </c>
      <c r="L147" s="751">
        <f t="shared" si="59"/>
        <v>5.9720000000000004</v>
      </c>
      <c r="M147" s="752">
        <f t="shared" si="60"/>
        <v>1.8</v>
      </c>
      <c r="N147" s="732"/>
    </row>
    <row r="148" spans="2:14" x14ac:dyDescent="0.2">
      <c r="B148" s="750" t="s">
        <v>222</v>
      </c>
      <c r="C148" s="751">
        <f t="shared" si="50"/>
        <v>10.340999999999999</v>
      </c>
      <c r="D148" s="751">
        <f t="shared" si="51"/>
        <v>8.657</v>
      </c>
      <c r="E148" s="751">
        <f t="shared" si="52"/>
        <v>17.462</v>
      </c>
      <c r="F148" s="751">
        <f t="shared" si="53"/>
        <v>6.2389999999999999</v>
      </c>
      <c r="G148" s="751">
        <f t="shared" si="54"/>
        <v>6.4189999999999996</v>
      </c>
      <c r="H148" s="751">
        <f t="shared" si="55"/>
        <v>12.595000000000001</v>
      </c>
      <c r="I148" s="751">
        <f t="shared" si="56"/>
        <v>8.9589999999999996</v>
      </c>
      <c r="J148" s="751">
        <f t="shared" si="57"/>
        <v>4.5140000000000002</v>
      </c>
      <c r="K148" s="751">
        <f t="shared" si="58"/>
        <v>0.77500000000000002</v>
      </c>
      <c r="L148" s="751">
        <f t="shared" si="59"/>
        <v>3.42</v>
      </c>
      <c r="M148" s="752">
        <f t="shared" si="60"/>
        <v>0.66</v>
      </c>
      <c r="N148" s="732"/>
    </row>
    <row r="149" spans="2:14" x14ac:dyDescent="0.2">
      <c r="B149" s="750" t="s">
        <v>223</v>
      </c>
      <c r="C149" s="751">
        <f t="shared" si="50"/>
        <v>8.8789999999999996</v>
      </c>
      <c r="D149" s="751">
        <f t="shared" si="51"/>
        <v>9.0020000000000007</v>
      </c>
      <c r="E149" s="751">
        <f t="shared" si="52"/>
        <v>12.866</v>
      </c>
      <c r="F149" s="751">
        <f t="shared" si="53"/>
        <v>4.9039999999999999</v>
      </c>
      <c r="G149" s="751">
        <f t="shared" si="54"/>
        <v>3.2509999999999999</v>
      </c>
      <c r="H149" s="751">
        <f t="shared" si="55"/>
        <v>20.032</v>
      </c>
      <c r="I149" s="751">
        <f t="shared" si="56"/>
        <v>10.32</v>
      </c>
      <c r="J149" s="751">
        <f t="shared" si="57"/>
        <v>4.3380000000000001</v>
      </c>
      <c r="K149" s="751">
        <f t="shared" si="58"/>
        <v>1.054</v>
      </c>
      <c r="L149" s="751">
        <f t="shared" si="59"/>
        <v>7.0919999999999996</v>
      </c>
      <c r="M149" s="752">
        <f t="shared" si="60"/>
        <v>1.675</v>
      </c>
      <c r="N149" s="732"/>
    </row>
    <row r="150" spans="2:14" ht="13.5" thickBot="1" x14ac:dyDescent="0.25">
      <c r="B150" s="766" t="s">
        <v>80</v>
      </c>
      <c r="C150" s="767">
        <f t="shared" ref="C150" si="61">C136</f>
        <v>160.82599999999999</v>
      </c>
      <c r="D150" s="767">
        <f t="shared" ref="D150" si="62">E136</f>
        <v>139.34299999999999</v>
      </c>
      <c r="E150" s="767">
        <f t="shared" ref="E150" si="63">G136</f>
        <v>172.786</v>
      </c>
      <c r="F150" s="767">
        <f t="shared" ref="F150" si="64">I136</f>
        <v>93.953999999999994</v>
      </c>
      <c r="G150" s="767">
        <f t="shared" ref="G150" si="65">K136</f>
        <v>86.736999999999995</v>
      </c>
      <c r="H150" s="767">
        <f t="shared" si="55"/>
        <v>116.59699999999999</v>
      </c>
      <c r="I150" s="767">
        <f t="shared" ref="I150" si="66">O136</f>
        <v>134.774</v>
      </c>
      <c r="J150" s="767">
        <f t="shared" ref="J150" si="67">Q136</f>
        <v>63.48</v>
      </c>
      <c r="K150" s="767">
        <f t="shared" ref="K150" si="68">S136</f>
        <v>41.133000000000003</v>
      </c>
      <c r="L150" s="767">
        <f t="shared" ref="L150" si="69">U136</f>
        <v>63.802999999999997</v>
      </c>
      <c r="M150" s="768">
        <f t="shared" ref="M150" si="70">W136</f>
        <v>58.523000000000003</v>
      </c>
      <c r="N150" s="732"/>
    </row>
    <row r="153" spans="2:14" x14ac:dyDescent="0.2">
      <c r="B153" s="799" t="s">
        <v>742</v>
      </c>
      <c r="C153" s="725" t="s">
        <v>333</v>
      </c>
      <c r="D153" s="725" t="s">
        <v>224</v>
      </c>
      <c r="E153" s="725" t="s">
        <v>227</v>
      </c>
      <c r="F153" s="725" t="s">
        <v>228</v>
      </c>
      <c r="G153" s="725" t="s">
        <v>229</v>
      </c>
      <c r="H153" s="725" t="s">
        <v>230</v>
      </c>
      <c r="I153" s="725" t="s">
        <v>334</v>
      </c>
      <c r="J153" s="725" t="s">
        <v>335</v>
      </c>
      <c r="K153" s="725" t="s">
        <v>233</v>
      </c>
      <c r="L153" s="725" t="s">
        <v>234</v>
      </c>
      <c r="M153" s="725" t="s">
        <v>235</v>
      </c>
      <c r="N153" s="744"/>
    </row>
    <row r="154" spans="2:14" x14ac:dyDescent="0.2">
      <c r="B154" s="800"/>
      <c r="C154" s="724" t="s">
        <v>489</v>
      </c>
      <c r="D154" s="724" t="s">
        <v>489</v>
      </c>
      <c r="E154" s="724" t="s">
        <v>489</v>
      </c>
      <c r="F154" s="724" t="s">
        <v>489</v>
      </c>
      <c r="G154" s="724" t="s">
        <v>489</v>
      </c>
      <c r="H154" s="724" t="s">
        <v>489</v>
      </c>
      <c r="I154" s="724" t="s">
        <v>489</v>
      </c>
      <c r="J154" s="724" t="s">
        <v>489</v>
      </c>
      <c r="K154" s="724" t="s">
        <v>489</v>
      </c>
      <c r="L154" s="724" t="s">
        <v>489</v>
      </c>
      <c r="M154" s="726" t="s">
        <v>489</v>
      </c>
      <c r="N154" s="745"/>
    </row>
    <row r="155" spans="2:14" ht="41.25" thickBot="1" x14ac:dyDescent="0.25">
      <c r="B155" s="801"/>
      <c r="C155" s="727" t="s">
        <v>327</v>
      </c>
      <c r="D155" s="727" t="s">
        <v>327</v>
      </c>
      <c r="E155" s="727" t="s">
        <v>327</v>
      </c>
      <c r="F155" s="727" t="s">
        <v>327</v>
      </c>
      <c r="G155" s="727" t="s">
        <v>327</v>
      </c>
      <c r="H155" s="727" t="s">
        <v>327</v>
      </c>
      <c r="I155" s="727" t="s">
        <v>327</v>
      </c>
      <c r="J155" s="727" t="s">
        <v>327</v>
      </c>
      <c r="K155" s="727" t="s">
        <v>327</v>
      </c>
      <c r="L155" s="727" t="s">
        <v>327</v>
      </c>
      <c r="M155" s="727" t="s">
        <v>327</v>
      </c>
      <c r="N155" s="746"/>
    </row>
    <row r="156" spans="2:14" x14ac:dyDescent="0.2">
      <c r="B156" s="765" t="s">
        <v>216</v>
      </c>
      <c r="C156" s="751">
        <f t="shared" ref="C156:C164" si="71">SUM(C114,C128)</f>
        <v>24.47</v>
      </c>
      <c r="D156" s="751">
        <f t="shared" ref="D156:D164" si="72">SUM(D114,E128)</f>
        <v>15.962</v>
      </c>
      <c r="E156" s="751">
        <f t="shared" ref="E156:E164" si="73">SUM(E114,G128)</f>
        <v>11.225999999999999</v>
      </c>
      <c r="F156" s="751">
        <f t="shared" ref="F156:F164" si="74">SUM(F114,I128)</f>
        <v>7.7610000000000001</v>
      </c>
      <c r="G156" s="751">
        <f t="shared" ref="G156:G164" si="75">SUM(G114,K128)</f>
        <v>9.0679999999999996</v>
      </c>
      <c r="H156" s="751">
        <f t="shared" ref="H156:H164" si="76">SUM(H114,M128)</f>
        <v>12.071999999999999</v>
      </c>
      <c r="I156" s="751">
        <f t="shared" ref="I156:I164" si="77">SUM(I114,O128)</f>
        <v>17.244</v>
      </c>
      <c r="J156" s="751">
        <f t="shared" ref="J156:J164" si="78">SUM(J114,Q128)</f>
        <v>20.481999999999999</v>
      </c>
      <c r="K156" s="751">
        <f t="shared" ref="K156:K164" si="79">SUM(K114,S128)</f>
        <v>19.747</v>
      </c>
      <c r="L156" s="751">
        <f t="shared" ref="L156:L164" si="80">SUM(L114,U128)</f>
        <v>19.474999999999998</v>
      </c>
      <c r="M156" s="752">
        <f t="shared" ref="M156:M164" si="81">SUM(M114,W128)</f>
        <v>18.786999999999999</v>
      </c>
      <c r="N156" s="729"/>
    </row>
    <row r="157" spans="2:14" x14ac:dyDescent="0.2">
      <c r="B157" s="750" t="s">
        <v>217</v>
      </c>
      <c r="C157" s="751">
        <f t="shared" si="71"/>
        <v>10.265000000000001</v>
      </c>
      <c r="D157" s="751">
        <f t="shared" si="72"/>
        <v>8.609</v>
      </c>
      <c r="E157" s="751">
        <f t="shared" si="73"/>
        <v>6.0750000000000002</v>
      </c>
      <c r="F157" s="751">
        <f t="shared" si="74"/>
        <v>3.8810000000000002</v>
      </c>
      <c r="G157" s="751">
        <f t="shared" si="75"/>
        <v>3.657</v>
      </c>
      <c r="H157" s="751">
        <f t="shared" si="76"/>
        <v>3.4770000000000003</v>
      </c>
      <c r="I157" s="751">
        <f t="shared" si="77"/>
        <v>4.9110000000000005</v>
      </c>
      <c r="J157" s="751">
        <f t="shared" si="78"/>
        <v>4.8479999999999999</v>
      </c>
      <c r="K157" s="751">
        <f t="shared" si="79"/>
        <v>4.484</v>
      </c>
      <c r="L157" s="751">
        <f t="shared" si="80"/>
        <v>5.4889999999999999</v>
      </c>
      <c r="M157" s="752">
        <f t="shared" si="81"/>
        <v>5.9620000000000006</v>
      </c>
      <c r="N157" s="732"/>
    </row>
    <row r="158" spans="2:14" x14ac:dyDescent="0.2">
      <c r="B158" s="750" t="s">
        <v>218</v>
      </c>
      <c r="C158" s="751">
        <f t="shared" si="71"/>
        <v>11.402000000000001</v>
      </c>
      <c r="D158" s="751">
        <f t="shared" si="72"/>
        <v>10.414999999999999</v>
      </c>
      <c r="E158" s="751">
        <f t="shared" si="73"/>
        <v>7.9219999999999997</v>
      </c>
      <c r="F158" s="751">
        <f t="shared" si="74"/>
        <v>5.1340000000000003</v>
      </c>
      <c r="G158" s="751">
        <f t="shared" si="75"/>
        <v>4.5350000000000001</v>
      </c>
      <c r="H158" s="751">
        <f t="shared" si="76"/>
        <v>3.6999999999999997</v>
      </c>
      <c r="I158" s="751">
        <f t="shared" si="77"/>
        <v>5.4090000000000007</v>
      </c>
      <c r="J158" s="751">
        <f t="shared" si="78"/>
        <v>4.6900000000000004</v>
      </c>
      <c r="K158" s="751">
        <f t="shared" si="79"/>
        <v>3.94</v>
      </c>
      <c r="L158" s="751">
        <f t="shared" si="80"/>
        <v>5.1779999999999999</v>
      </c>
      <c r="M158" s="752">
        <f t="shared" si="81"/>
        <v>6.2690000000000001</v>
      </c>
      <c r="N158" s="732"/>
    </row>
    <row r="159" spans="2:14" x14ac:dyDescent="0.2">
      <c r="B159" s="750" t="s">
        <v>219</v>
      </c>
      <c r="C159" s="751">
        <f t="shared" si="71"/>
        <v>37.746000000000002</v>
      </c>
      <c r="D159" s="751">
        <f t="shared" si="72"/>
        <v>36.631999999999998</v>
      </c>
      <c r="E159" s="751">
        <f t="shared" si="73"/>
        <v>34.650999999999996</v>
      </c>
      <c r="F159" s="751">
        <f t="shared" si="74"/>
        <v>24.648</v>
      </c>
      <c r="G159" s="751">
        <f t="shared" si="75"/>
        <v>21.399000000000001</v>
      </c>
      <c r="H159" s="751">
        <f t="shared" si="76"/>
        <v>16.957000000000001</v>
      </c>
      <c r="I159" s="751">
        <f t="shared" si="77"/>
        <v>25.236000000000001</v>
      </c>
      <c r="J159" s="751">
        <f t="shared" si="78"/>
        <v>17.736000000000001</v>
      </c>
      <c r="K159" s="751">
        <f t="shared" si="79"/>
        <v>10.442</v>
      </c>
      <c r="L159" s="751">
        <f t="shared" si="80"/>
        <v>16.234999999999999</v>
      </c>
      <c r="M159" s="752">
        <f t="shared" si="81"/>
        <v>19.582999999999998</v>
      </c>
      <c r="N159" s="732"/>
    </row>
    <row r="160" spans="2:14" x14ac:dyDescent="0.2">
      <c r="B160" s="750" t="s">
        <v>220</v>
      </c>
      <c r="C160" s="751">
        <f t="shared" si="71"/>
        <v>47.793999999999997</v>
      </c>
      <c r="D160" s="751">
        <f t="shared" si="72"/>
        <v>44.510000000000005</v>
      </c>
      <c r="E160" s="751">
        <f t="shared" si="73"/>
        <v>60.945</v>
      </c>
      <c r="F160" s="751">
        <f t="shared" si="74"/>
        <v>41.126999999999995</v>
      </c>
      <c r="G160" s="751">
        <f t="shared" si="75"/>
        <v>37.902000000000001</v>
      </c>
      <c r="H160" s="751">
        <f t="shared" si="76"/>
        <v>41.333999999999996</v>
      </c>
      <c r="I160" s="751">
        <f t="shared" si="77"/>
        <v>53.675000000000004</v>
      </c>
      <c r="J160" s="751">
        <f t="shared" si="78"/>
        <v>28.780999999999999</v>
      </c>
      <c r="K160" s="751">
        <f t="shared" si="79"/>
        <v>10.972000000000001</v>
      </c>
      <c r="L160" s="751">
        <f t="shared" si="80"/>
        <v>26.033000000000001</v>
      </c>
      <c r="M160" s="752">
        <f t="shared" si="81"/>
        <v>15.972999999999999</v>
      </c>
      <c r="N160" s="732"/>
    </row>
    <row r="161" spans="2:14" x14ac:dyDescent="0.2">
      <c r="B161" s="750" t="s">
        <v>221</v>
      </c>
      <c r="C161" s="751">
        <f t="shared" si="71"/>
        <v>22.698</v>
      </c>
      <c r="D161" s="751">
        <f t="shared" si="72"/>
        <v>19.943999999999999</v>
      </c>
      <c r="E161" s="751">
        <f t="shared" si="73"/>
        <v>34.365000000000002</v>
      </c>
      <c r="F161" s="751">
        <f t="shared" si="74"/>
        <v>17.302</v>
      </c>
      <c r="G161" s="751">
        <f t="shared" si="75"/>
        <v>17.664000000000001</v>
      </c>
      <c r="H161" s="751">
        <f t="shared" si="76"/>
        <v>27.398</v>
      </c>
      <c r="I161" s="751">
        <f t="shared" si="77"/>
        <v>27.134</v>
      </c>
      <c r="J161" s="751">
        <f t="shared" si="78"/>
        <v>14.055</v>
      </c>
      <c r="K161" s="751">
        <f t="shared" si="79"/>
        <v>5.3860000000000001</v>
      </c>
      <c r="L161" s="751">
        <f t="shared" si="80"/>
        <v>18.283999999999999</v>
      </c>
      <c r="M161" s="752">
        <f t="shared" si="81"/>
        <v>5.45</v>
      </c>
      <c r="N161" s="732"/>
    </row>
    <row r="162" spans="2:14" x14ac:dyDescent="0.2">
      <c r="B162" s="750" t="s">
        <v>222</v>
      </c>
      <c r="C162" s="751">
        <f t="shared" si="71"/>
        <v>10.741999999999999</v>
      </c>
      <c r="D162" s="751">
        <f t="shared" si="72"/>
        <v>9.5299999999999994</v>
      </c>
      <c r="E162" s="751">
        <f t="shared" si="73"/>
        <v>18.085000000000001</v>
      </c>
      <c r="F162" s="751">
        <f t="shared" si="74"/>
        <v>6.9809999999999999</v>
      </c>
      <c r="G162" s="751">
        <f t="shared" si="75"/>
        <v>7.5439999999999996</v>
      </c>
      <c r="H162" s="751">
        <f t="shared" si="76"/>
        <v>14.938000000000001</v>
      </c>
      <c r="I162" s="751">
        <f t="shared" si="77"/>
        <v>11.023999999999999</v>
      </c>
      <c r="J162" s="751">
        <f t="shared" si="78"/>
        <v>7.2130000000000001</v>
      </c>
      <c r="K162" s="751">
        <f t="shared" si="79"/>
        <v>2.8559999999999999</v>
      </c>
      <c r="L162" s="751">
        <f t="shared" si="80"/>
        <v>10.904</v>
      </c>
      <c r="M162" s="752">
        <f t="shared" si="81"/>
        <v>2.7490000000000001</v>
      </c>
      <c r="N162" s="732"/>
    </row>
    <row r="163" spans="2:14" x14ac:dyDescent="0.2">
      <c r="B163" s="750" t="s">
        <v>223</v>
      </c>
      <c r="C163" s="751">
        <f t="shared" si="71"/>
        <v>9.020999999999999</v>
      </c>
      <c r="D163" s="751">
        <f t="shared" si="72"/>
        <v>9.3330000000000002</v>
      </c>
      <c r="E163" s="751">
        <f t="shared" si="73"/>
        <v>13.196</v>
      </c>
      <c r="F163" s="751">
        <f t="shared" si="74"/>
        <v>5.2469999999999999</v>
      </c>
      <c r="G163" s="751">
        <f t="shared" si="75"/>
        <v>4.3170000000000002</v>
      </c>
      <c r="H163" s="751">
        <f t="shared" si="76"/>
        <v>21.995000000000001</v>
      </c>
      <c r="I163" s="751">
        <f t="shared" si="77"/>
        <v>12.451000000000001</v>
      </c>
      <c r="J163" s="751">
        <f t="shared" si="78"/>
        <v>6.9980000000000002</v>
      </c>
      <c r="K163" s="751">
        <f t="shared" si="79"/>
        <v>5.07</v>
      </c>
      <c r="L163" s="751">
        <f t="shared" si="80"/>
        <v>19.713000000000001</v>
      </c>
      <c r="M163" s="752">
        <f t="shared" si="81"/>
        <v>4.6769999999999996</v>
      </c>
      <c r="N163" s="732"/>
    </row>
    <row r="164" spans="2:14" ht="13.5" thickBot="1" x14ac:dyDescent="0.25">
      <c r="B164" s="766" t="s">
        <v>80</v>
      </c>
      <c r="C164" s="767">
        <f t="shared" si="71"/>
        <v>174.13800000000001</v>
      </c>
      <c r="D164" s="767">
        <f t="shared" si="72"/>
        <v>154.935</v>
      </c>
      <c r="E164" s="767">
        <f t="shared" si="73"/>
        <v>186.46700000000001</v>
      </c>
      <c r="F164" s="767">
        <f t="shared" si="74"/>
        <v>112.44499999999999</v>
      </c>
      <c r="G164" s="767">
        <f t="shared" si="75"/>
        <v>106.086</v>
      </c>
      <c r="H164" s="767">
        <f t="shared" si="76"/>
        <v>141.87199999999999</v>
      </c>
      <c r="I164" s="767">
        <f t="shared" si="77"/>
        <v>157.08600000000001</v>
      </c>
      <c r="J164" s="767">
        <f t="shared" si="78"/>
        <v>104.803</v>
      </c>
      <c r="K164" s="767">
        <f t="shared" si="79"/>
        <v>62.898000000000003</v>
      </c>
      <c r="L164" s="767">
        <f t="shared" si="80"/>
        <v>121.31100000000001</v>
      </c>
      <c r="M164" s="768">
        <f t="shared" si="81"/>
        <v>79.451000000000008</v>
      </c>
      <c r="N164" s="732"/>
    </row>
  </sheetData>
  <mergeCells count="64"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I60:J60"/>
    <mergeCell ref="K60:L60"/>
    <mergeCell ref="M60:N60"/>
    <mergeCell ref="O60:P60"/>
    <mergeCell ref="Q60:R60"/>
    <mergeCell ref="B43:B45"/>
    <mergeCell ref="B60:B62"/>
    <mergeCell ref="C60:D60"/>
    <mergeCell ref="E60:F60"/>
    <mergeCell ref="G60:H60"/>
    <mergeCell ref="H3:N3"/>
    <mergeCell ref="B3:F3"/>
    <mergeCell ref="P3:T3"/>
    <mergeCell ref="B13:F13"/>
    <mergeCell ref="H13:N13"/>
    <mergeCell ref="P13:T13"/>
    <mergeCell ref="B23:F23"/>
    <mergeCell ref="H23:N23"/>
    <mergeCell ref="P23:T23"/>
    <mergeCell ref="B33:F33"/>
    <mergeCell ref="H33:N33"/>
    <mergeCell ref="P33:T33"/>
    <mergeCell ref="B111:B113"/>
    <mergeCell ref="B125:B127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203</v>
      </c>
      <c r="C3" t="s">
        <v>767</v>
      </c>
    </row>
    <row r="5" spans="2:6" ht="15" customHeight="1" x14ac:dyDescent="0.2">
      <c r="B5" s="910" t="s">
        <v>231</v>
      </c>
      <c r="C5" s="14" t="s">
        <v>78</v>
      </c>
      <c r="D5" s="856" t="s">
        <v>79</v>
      </c>
      <c r="E5" s="856"/>
      <c r="F5" s="15" t="s">
        <v>80</v>
      </c>
    </row>
    <row r="6" spans="2:6" ht="30" customHeight="1" x14ac:dyDescent="0.2">
      <c r="B6" s="911"/>
      <c r="C6" s="37" t="s">
        <v>327</v>
      </c>
      <c r="D6" s="37" t="s">
        <v>327</v>
      </c>
      <c r="E6" s="12" t="s">
        <v>82</v>
      </c>
      <c r="F6" s="104" t="s">
        <v>327</v>
      </c>
    </row>
    <row r="7" spans="2:6" ht="15" customHeight="1" x14ac:dyDescent="0.2">
      <c r="B7" s="154" t="str">
        <f>Index!$B$4</f>
        <v>Kent South London and East Sussex</v>
      </c>
      <c r="C7" s="141"/>
      <c r="D7" s="141"/>
      <c r="E7" s="141"/>
      <c r="F7" s="141"/>
    </row>
    <row r="8" spans="2:6" ht="15" customHeight="1" x14ac:dyDescent="0.2">
      <c r="B8" s="146" t="s">
        <v>333</v>
      </c>
      <c r="C8" s="137">
        <f>'Section 11 chart data'!D50</f>
        <v>0.20200000000000001</v>
      </c>
      <c r="D8" s="138">
        <f>'Section 11 chart data'!J50</f>
        <v>175.386</v>
      </c>
      <c r="E8" s="698">
        <f>'Section 11 chart data'!K50</f>
        <v>16.48</v>
      </c>
      <c r="F8" s="139">
        <f>SUM(C8,D8)</f>
        <v>175.58799999999999</v>
      </c>
    </row>
    <row r="9" spans="2:6" ht="15" customHeight="1" x14ac:dyDescent="0.2">
      <c r="B9" s="146" t="s">
        <v>224</v>
      </c>
      <c r="C9" s="137">
        <f>'Section 11 chart data'!D51</f>
        <v>0.30599999999999999</v>
      </c>
      <c r="D9" s="138">
        <f>'Section 11 chart data'!J51</f>
        <v>181.68</v>
      </c>
      <c r="E9" s="698">
        <f>'Section 11 chart data'!K51</f>
        <v>18.72</v>
      </c>
      <c r="F9" s="139">
        <f t="shared" ref="F9:F18" si="0">SUM(C9,D9)</f>
        <v>181.98600000000002</v>
      </c>
    </row>
    <row r="10" spans="2:6" ht="15" customHeight="1" x14ac:dyDescent="0.2">
      <c r="B10" s="146" t="s">
        <v>227</v>
      </c>
      <c r="C10" s="137">
        <f>'Section 11 chart data'!D52</f>
        <v>0.27700000000000002</v>
      </c>
      <c r="D10" s="138">
        <f>'Section 11 chart data'!J52</f>
        <v>153.43700000000001</v>
      </c>
      <c r="E10" s="698">
        <f>'Section 11 chart data'!K52</f>
        <v>16.190000000000001</v>
      </c>
      <c r="F10" s="139">
        <f t="shared" si="0"/>
        <v>153.714</v>
      </c>
    </row>
    <row r="11" spans="2:6" ht="15" customHeight="1" x14ac:dyDescent="0.2">
      <c r="B11" s="146" t="s">
        <v>228</v>
      </c>
      <c r="C11" s="137">
        <f>'Section 11 chart data'!D53</f>
        <v>0.17199999999999999</v>
      </c>
      <c r="D11" s="138">
        <f>'Section 11 chart data'!J53</f>
        <v>132.709</v>
      </c>
      <c r="E11" s="698">
        <f>'Section 11 chart data'!K53</f>
        <v>23.23</v>
      </c>
      <c r="F11" s="139">
        <f t="shared" si="0"/>
        <v>132.881</v>
      </c>
    </row>
    <row r="12" spans="2:6" ht="15" customHeight="1" x14ac:dyDescent="0.2">
      <c r="B12" s="146" t="s">
        <v>229</v>
      </c>
      <c r="C12" s="137">
        <f>'Section 11 chart data'!D54</f>
        <v>0.44</v>
      </c>
      <c r="D12" s="138">
        <f>'Section 11 chart data'!J54</f>
        <v>109.968</v>
      </c>
      <c r="E12" s="698">
        <f>'Section 11 chart data'!K54</f>
        <v>21.02</v>
      </c>
      <c r="F12" s="139">
        <f t="shared" si="0"/>
        <v>110.408</v>
      </c>
    </row>
    <row r="13" spans="2:6" ht="15" customHeight="1" x14ac:dyDescent="0.2">
      <c r="B13" s="146" t="s">
        <v>230</v>
      </c>
      <c r="C13" s="137">
        <f>'Section 11 chart data'!D55</f>
        <v>0.89700000000000002</v>
      </c>
      <c r="D13" s="138">
        <f>'Section 11 chart data'!J55</f>
        <v>99.257000000000005</v>
      </c>
      <c r="E13" s="698">
        <f>'Section 11 chart data'!K55</f>
        <v>16.010000000000002</v>
      </c>
      <c r="F13" s="139">
        <f t="shared" si="0"/>
        <v>100.15400000000001</v>
      </c>
    </row>
    <row r="14" spans="2:6" ht="15" customHeight="1" x14ac:dyDescent="0.2">
      <c r="B14" s="146" t="s">
        <v>334</v>
      </c>
      <c r="C14" s="137">
        <f>'Section 11 chart data'!D56</f>
        <v>7.2649999999999997</v>
      </c>
      <c r="D14" s="138">
        <f>'Section 11 chart data'!J56</f>
        <v>122.413</v>
      </c>
      <c r="E14" s="698">
        <f>'Section 11 chart data'!K56</f>
        <v>23.92</v>
      </c>
      <c r="F14" s="139">
        <f t="shared" si="0"/>
        <v>129.678</v>
      </c>
    </row>
    <row r="15" spans="2:6" ht="15" customHeight="1" x14ac:dyDescent="0.2">
      <c r="B15" s="146" t="s">
        <v>335</v>
      </c>
      <c r="C15" s="137">
        <f>'Section 11 chart data'!D57</f>
        <v>1.4870000000000001</v>
      </c>
      <c r="D15" s="138">
        <f>'Section 11 chart data'!J57</f>
        <v>113.898</v>
      </c>
      <c r="E15" s="698">
        <f>'Section 11 chart data'!K57</f>
        <v>12.83</v>
      </c>
      <c r="F15" s="139">
        <f t="shared" si="0"/>
        <v>115.38499999999999</v>
      </c>
    </row>
    <row r="16" spans="2:6" ht="15" customHeight="1" x14ac:dyDescent="0.2">
      <c r="B16" s="146" t="s">
        <v>233</v>
      </c>
      <c r="C16" s="137">
        <f>'Section 11 chart data'!D58</f>
        <v>2.597</v>
      </c>
      <c r="D16" s="138">
        <f>'Section 11 chart data'!J58</f>
        <v>206.43100000000001</v>
      </c>
      <c r="E16" s="698">
        <f>'Section 11 chart data'!K58</f>
        <v>20.51</v>
      </c>
      <c r="F16" s="139">
        <f t="shared" si="0"/>
        <v>209.02800000000002</v>
      </c>
    </row>
    <row r="17" spans="2:6" ht="15" customHeight="1" x14ac:dyDescent="0.2">
      <c r="B17" s="146" t="s">
        <v>234</v>
      </c>
      <c r="C17" s="137">
        <f>'Section 11 chart data'!D59</f>
        <v>2.7480000000000002</v>
      </c>
      <c r="D17" s="138">
        <f>'Section 11 chart data'!J59</f>
        <v>115.17100000000001</v>
      </c>
      <c r="E17" s="698">
        <f>'Section 11 chart data'!K59</f>
        <v>14.26</v>
      </c>
      <c r="F17" s="139">
        <f t="shared" si="0"/>
        <v>117.91900000000001</v>
      </c>
    </row>
    <row r="18" spans="2:6" ht="15" customHeight="1" x14ac:dyDescent="0.2">
      <c r="B18" s="147" t="s">
        <v>235</v>
      </c>
      <c r="C18" s="137">
        <f>'Section 11 chart data'!D60</f>
        <v>2.488</v>
      </c>
      <c r="D18" s="138">
        <f>'Section 11 chart data'!J60</f>
        <v>186.05799999999999</v>
      </c>
      <c r="E18" s="698">
        <f>'Section 11 chart data'!K60</f>
        <v>18.25</v>
      </c>
      <c r="F18" s="140">
        <f t="shared" si="0"/>
        <v>188.54599999999999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topLeftCell="A109" zoomScaleNormal="100" workbookViewId="0">
      <selection activeCell="B113" sqref="A1:E128"/>
    </sheetView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494</v>
      </c>
    </row>
    <row r="5" spans="2:35" ht="15" customHeight="1" x14ac:dyDescent="0.2">
      <c r="B5" s="916" t="s">
        <v>77</v>
      </c>
      <c r="C5" s="918" t="s">
        <v>333</v>
      </c>
      <c r="D5" s="919"/>
      <c r="E5" s="921"/>
      <c r="F5" s="918" t="s">
        <v>224</v>
      </c>
      <c r="G5" s="919"/>
      <c r="H5" s="921"/>
      <c r="I5" s="918" t="s">
        <v>227</v>
      </c>
      <c r="J5" s="919"/>
      <c r="K5" s="921"/>
      <c r="L5" s="918" t="s">
        <v>228</v>
      </c>
      <c r="M5" s="919"/>
      <c r="N5" s="921"/>
      <c r="O5" s="918" t="s">
        <v>229</v>
      </c>
      <c r="P5" s="919"/>
      <c r="Q5" s="921"/>
      <c r="R5" s="918" t="s">
        <v>230</v>
      </c>
      <c r="S5" s="919"/>
      <c r="T5" s="921"/>
      <c r="U5" s="918" t="s">
        <v>334</v>
      </c>
      <c r="V5" s="919"/>
      <c r="W5" s="921"/>
      <c r="X5" s="918" t="s">
        <v>335</v>
      </c>
      <c r="Y5" s="919"/>
      <c r="Z5" s="921"/>
      <c r="AA5" s="918" t="s">
        <v>233</v>
      </c>
      <c r="AB5" s="919"/>
      <c r="AC5" s="921"/>
      <c r="AD5" s="918" t="s">
        <v>234</v>
      </c>
      <c r="AE5" s="919"/>
      <c r="AF5" s="921"/>
      <c r="AG5" s="918" t="s">
        <v>235</v>
      </c>
      <c r="AH5" s="919"/>
      <c r="AI5" s="919"/>
    </row>
    <row r="6" spans="2:35" ht="15" customHeight="1" x14ac:dyDescent="0.2">
      <c r="B6" s="916"/>
      <c r="C6" s="640" t="s">
        <v>78</v>
      </c>
      <c r="D6" s="912" t="s">
        <v>79</v>
      </c>
      <c r="E6" s="920"/>
      <c r="F6" s="640" t="s">
        <v>78</v>
      </c>
      <c r="G6" s="912" t="s">
        <v>79</v>
      </c>
      <c r="H6" s="920"/>
      <c r="I6" s="640" t="s">
        <v>78</v>
      </c>
      <c r="J6" s="912" t="s">
        <v>79</v>
      </c>
      <c r="K6" s="920"/>
      <c r="L6" s="640" t="s">
        <v>78</v>
      </c>
      <c r="M6" s="912" t="s">
        <v>79</v>
      </c>
      <c r="N6" s="920"/>
      <c r="O6" s="640" t="s">
        <v>78</v>
      </c>
      <c r="P6" s="912" t="s">
        <v>79</v>
      </c>
      <c r="Q6" s="920"/>
      <c r="R6" s="640" t="s">
        <v>78</v>
      </c>
      <c r="S6" s="912" t="s">
        <v>79</v>
      </c>
      <c r="T6" s="920"/>
      <c r="U6" s="640" t="s">
        <v>78</v>
      </c>
      <c r="V6" s="912" t="s">
        <v>79</v>
      </c>
      <c r="W6" s="920"/>
      <c r="X6" s="640" t="s">
        <v>78</v>
      </c>
      <c r="Y6" s="912" t="s">
        <v>79</v>
      </c>
      <c r="Z6" s="920"/>
      <c r="AA6" s="640" t="s">
        <v>78</v>
      </c>
      <c r="AB6" s="912" t="s">
        <v>79</v>
      </c>
      <c r="AC6" s="920"/>
      <c r="AD6" s="640" t="s">
        <v>78</v>
      </c>
      <c r="AE6" s="912" t="s">
        <v>79</v>
      </c>
      <c r="AF6" s="920"/>
      <c r="AG6" s="640" t="s">
        <v>78</v>
      </c>
      <c r="AH6" s="912" t="s">
        <v>79</v>
      </c>
      <c r="AI6" s="913"/>
    </row>
    <row r="7" spans="2:35" ht="30" customHeight="1" x14ac:dyDescent="0.2">
      <c r="B7" s="917"/>
      <c r="C7" s="914" t="s">
        <v>327</v>
      </c>
      <c r="D7" s="915"/>
      <c r="E7" s="16" t="s">
        <v>82</v>
      </c>
      <c r="F7" s="914" t="s">
        <v>327</v>
      </c>
      <c r="G7" s="915"/>
      <c r="H7" s="16" t="s">
        <v>82</v>
      </c>
      <c r="I7" s="914" t="s">
        <v>327</v>
      </c>
      <c r="J7" s="915"/>
      <c r="K7" s="16" t="s">
        <v>82</v>
      </c>
      <c r="L7" s="914" t="s">
        <v>327</v>
      </c>
      <c r="M7" s="915"/>
      <c r="N7" s="16" t="s">
        <v>82</v>
      </c>
      <c r="O7" s="914" t="s">
        <v>327</v>
      </c>
      <c r="P7" s="915"/>
      <c r="Q7" s="16" t="s">
        <v>82</v>
      </c>
      <c r="R7" s="914" t="s">
        <v>327</v>
      </c>
      <c r="S7" s="915"/>
      <c r="T7" s="16" t="s">
        <v>82</v>
      </c>
      <c r="U7" s="914" t="s">
        <v>327</v>
      </c>
      <c r="V7" s="915"/>
      <c r="W7" s="16" t="s">
        <v>82</v>
      </c>
      <c r="X7" s="914" t="s">
        <v>327</v>
      </c>
      <c r="Y7" s="915"/>
      <c r="Z7" s="16" t="s">
        <v>82</v>
      </c>
      <c r="AA7" s="914" t="s">
        <v>327</v>
      </c>
      <c r="AB7" s="915"/>
      <c r="AC7" s="16" t="s">
        <v>82</v>
      </c>
      <c r="AD7" s="914" t="s">
        <v>327</v>
      </c>
      <c r="AE7" s="915"/>
      <c r="AF7" s="16" t="s">
        <v>82</v>
      </c>
      <c r="AG7" s="914" t="s">
        <v>327</v>
      </c>
      <c r="AH7" s="915"/>
      <c r="AI7" s="17" t="s">
        <v>82</v>
      </c>
    </row>
    <row r="8" spans="2:35" ht="15" customHeight="1" x14ac:dyDescent="0.2">
      <c r="B8" s="154" t="str">
        <f>Index!$B$4</f>
        <v>Kent South London and East Sussex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</row>
    <row r="9" spans="2:35" ht="15" customHeight="1" x14ac:dyDescent="0.2">
      <c r="B9" s="2" t="s">
        <v>105</v>
      </c>
      <c r="C9" s="108">
        <f>'Section 11 chart data'!$C$66</f>
        <v>0.82199999999999995</v>
      </c>
      <c r="D9" s="108">
        <f>'Section 11 chart data'!$C$83</f>
        <v>175.386</v>
      </c>
      <c r="E9" s="119">
        <f>'Section 11 chart data'!$D$83</f>
        <v>16.48</v>
      </c>
      <c r="F9" s="108">
        <f>'Section 11 chart data'!$D$66</f>
        <v>1.175</v>
      </c>
      <c r="G9" s="108">
        <f>'Section 11 chart data'!$E$83</f>
        <v>181.68</v>
      </c>
      <c r="H9" s="119">
        <f>'Section 11 chart data'!$F$83</f>
        <v>18.72</v>
      </c>
      <c r="I9" s="108">
        <f>'Section 11 chart data'!$E$66</f>
        <v>1.6879999999999999</v>
      </c>
      <c r="J9" s="108">
        <f>'Section 11 chart data'!$G$83</f>
        <v>153.43700000000001</v>
      </c>
      <c r="K9" s="119">
        <f>'Section 11 chart data'!$H$83</f>
        <v>16.190000000000001</v>
      </c>
      <c r="L9" s="108">
        <f>'Section 11 chart data'!$F$66</f>
        <v>6.3440000000000003</v>
      </c>
      <c r="M9" s="108">
        <f>'Section 11 chart data'!$I$83</f>
        <v>132.709</v>
      </c>
      <c r="N9" s="119">
        <f>'Section 11 chart data'!$J$83</f>
        <v>23.23</v>
      </c>
      <c r="O9" s="108">
        <f>'Section 11 chart data'!$G$66</f>
        <v>3.371</v>
      </c>
      <c r="P9" s="108">
        <f>'Section 11 chart data'!$K$83</f>
        <v>109.968</v>
      </c>
      <c r="Q9" s="119">
        <f>'Section 11 chart data'!$L$83</f>
        <v>21.02</v>
      </c>
      <c r="R9" s="108">
        <f>'Section 11 chart data'!$H$66</f>
        <v>6.585</v>
      </c>
      <c r="S9" s="108">
        <f>'Section 11 chart data'!$M$83</f>
        <v>99.257000000000005</v>
      </c>
      <c r="T9" s="119">
        <f>'Section 11 chart data'!$N$83</f>
        <v>16.010000000000002</v>
      </c>
      <c r="U9" s="108">
        <f>'Section 11 chart data'!$I$66</f>
        <v>5.7949999999999999</v>
      </c>
      <c r="V9" s="108">
        <f>'Section 11 chart data'!$O$83</f>
        <v>122.413</v>
      </c>
      <c r="W9" s="119">
        <f>'Section 11 chart data'!$P$83</f>
        <v>23.92</v>
      </c>
      <c r="X9" s="108">
        <f>'Section 11 chart data'!$J$66</f>
        <v>7.8540000000000001</v>
      </c>
      <c r="Y9" s="108">
        <f>'Section 11 chart data'!$Q$83</f>
        <v>113.898</v>
      </c>
      <c r="Z9" s="119">
        <f>'Section 11 chart data'!$R$83</f>
        <v>12.83</v>
      </c>
      <c r="AA9" s="108">
        <f>'Section 11 chart data'!$K$66</f>
        <v>4.4390000000000001</v>
      </c>
      <c r="AB9" s="108">
        <f>'Section 11 chart data'!$S$83</f>
        <v>206.43100000000001</v>
      </c>
      <c r="AC9" s="119">
        <f>'Section 11 chart data'!$T$83</f>
        <v>20.51</v>
      </c>
      <c r="AD9" s="108">
        <f>'Section 11 chart data'!$L$66</f>
        <v>17.875</v>
      </c>
      <c r="AE9" s="108">
        <f>'Section 11 chart data'!$U$83</f>
        <v>115.17100000000001</v>
      </c>
      <c r="AF9" s="119">
        <f>'Section 11 chart data'!$V$83</f>
        <v>14.26</v>
      </c>
      <c r="AG9" s="108">
        <f>'Section 11 chart data'!$M$66</f>
        <v>4.6109999999999998</v>
      </c>
      <c r="AH9" s="108">
        <f>'Section 11 chart data'!$W$83</f>
        <v>186.05799999999999</v>
      </c>
      <c r="AI9" s="120">
        <f>'Section 11 chart data'!$X$83</f>
        <v>18.25</v>
      </c>
    </row>
    <row r="10" spans="2:35" ht="15" customHeight="1" x14ac:dyDescent="0.2">
      <c r="B10" s="1" t="s">
        <v>94</v>
      </c>
      <c r="C10" s="110">
        <f>'Section 11 chart data'!$C$67</f>
        <v>0.22600000000000001</v>
      </c>
      <c r="D10" s="110">
        <f>'Section 11 chart data'!$C$84</f>
        <v>44.963999999999999</v>
      </c>
      <c r="E10" s="111">
        <f>'Section 11 chart data'!$D$84</f>
        <v>42.5</v>
      </c>
      <c r="F10" s="110">
        <f>'Section 11 chart data'!$D$67</f>
        <v>0.254</v>
      </c>
      <c r="G10" s="110">
        <f>'Section 11 chart data'!$E$84</f>
        <v>46.512999999999998</v>
      </c>
      <c r="H10" s="111">
        <f>'Section 11 chart data'!$F$84</f>
        <v>55.92</v>
      </c>
      <c r="I10" s="110">
        <f>'Section 11 chart data'!$E$67</f>
        <v>0.504</v>
      </c>
      <c r="J10" s="110">
        <f>'Section 11 chart data'!$G$84</f>
        <v>34.301000000000002</v>
      </c>
      <c r="K10" s="111">
        <f>'Section 11 chart data'!$H$84</f>
        <v>34.15</v>
      </c>
      <c r="L10" s="110">
        <f>'Section 11 chart data'!$F$67</f>
        <v>0.68400000000000005</v>
      </c>
      <c r="M10" s="110">
        <f>'Section 11 chart data'!$I$84</f>
        <v>61.877000000000002</v>
      </c>
      <c r="N10" s="111">
        <f>'Section 11 chart data'!$J$84</f>
        <v>44.84</v>
      </c>
      <c r="O10" s="110">
        <f>'Section 11 chart data'!$G$67</f>
        <v>0.68899999999999995</v>
      </c>
      <c r="P10" s="110">
        <f>'Section 11 chart data'!$K$84</f>
        <v>24.667999999999999</v>
      </c>
      <c r="Q10" s="111">
        <f>'Section 11 chart data'!$L$84</f>
        <v>29.69</v>
      </c>
      <c r="R10" s="110">
        <f>'Section 11 chart data'!$H$67</f>
        <v>0.73799999999999999</v>
      </c>
      <c r="S10" s="110">
        <f>'Section 11 chart data'!$M$84</f>
        <v>16.32</v>
      </c>
      <c r="T10" s="111">
        <f>'Section 11 chart data'!$N$84</f>
        <v>29.16</v>
      </c>
      <c r="U10" s="110">
        <f>'Section 11 chart data'!$I$67</f>
        <v>0.77600000000000002</v>
      </c>
      <c r="V10" s="110">
        <f>'Section 11 chart data'!$O$84</f>
        <v>40.883000000000003</v>
      </c>
      <c r="W10" s="111">
        <f>'Section 11 chart data'!$P$84</f>
        <v>66.89</v>
      </c>
      <c r="X10" s="110">
        <f>'Section 11 chart data'!$J$67</f>
        <v>0.76300000000000001</v>
      </c>
      <c r="Y10" s="110">
        <f>'Section 11 chart data'!$Q$84</f>
        <v>23.875</v>
      </c>
      <c r="Z10" s="111">
        <f>'Section 11 chart data'!$R$84</f>
        <v>40.53</v>
      </c>
      <c r="AA10" s="110">
        <f>'Section 11 chart data'!$K$67</f>
        <v>0.75700000000000001</v>
      </c>
      <c r="AB10" s="110">
        <f>'Section 11 chart data'!$S$84</f>
        <v>33.975000000000001</v>
      </c>
      <c r="AC10" s="111">
        <f>'Section 11 chart data'!$T$84</f>
        <v>38.159999999999997</v>
      </c>
      <c r="AD10" s="110">
        <f>'Section 11 chart data'!$L$67</f>
        <v>3.8730000000000002</v>
      </c>
      <c r="AE10" s="110">
        <f>'Section 11 chart data'!$U$84</f>
        <v>15.968</v>
      </c>
      <c r="AF10" s="111">
        <f>'Section 11 chart data'!$V$84</f>
        <v>21.83</v>
      </c>
      <c r="AG10" s="110">
        <f>'Section 11 chart data'!$M$67</f>
        <v>1.5369999999999999</v>
      </c>
      <c r="AH10" s="110">
        <f>'Section 11 chart data'!$W$84</f>
        <v>41.993000000000002</v>
      </c>
      <c r="AI10" s="112">
        <f>'Section 11 chart data'!$X$84</f>
        <v>48.6</v>
      </c>
    </row>
    <row r="11" spans="2:35" ht="15" customHeight="1" x14ac:dyDescent="0.2">
      <c r="B11" s="1" t="s">
        <v>95</v>
      </c>
      <c r="C11" s="110">
        <f>'Section 11 chart data'!$C$68</f>
        <v>0.216</v>
      </c>
      <c r="D11" s="110">
        <f>'Section 11 chart data'!$C$85</f>
        <v>9.5340000000000007</v>
      </c>
      <c r="E11" s="111">
        <f>'Section 11 chart data'!$D$85</f>
        <v>32.33</v>
      </c>
      <c r="F11" s="110">
        <f>'Section 11 chart data'!$D$68</f>
        <v>0.28899999999999998</v>
      </c>
      <c r="G11" s="110">
        <f>'Section 11 chart data'!$E$85</f>
        <v>10.867000000000001</v>
      </c>
      <c r="H11" s="111">
        <f>'Section 11 chart data'!$F$85</f>
        <v>38.659999999999997</v>
      </c>
      <c r="I11" s="110">
        <f>'Section 11 chart data'!$E$68</f>
        <v>0.77100000000000002</v>
      </c>
      <c r="J11" s="110">
        <f>'Section 11 chart data'!$G$85</f>
        <v>23.756</v>
      </c>
      <c r="K11" s="111">
        <f>'Section 11 chart data'!$H$85</f>
        <v>46.97</v>
      </c>
      <c r="L11" s="110">
        <f>'Section 11 chart data'!$F$68</f>
        <v>4.4279999999999999</v>
      </c>
      <c r="M11" s="110">
        <f>'Section 11 chart data'!$I$85</f>
        <v>19.2</v>
      </c>
      <c r="N11" s="111">
        <f>'Section 11 chart data'!$J$85</f>
        <v>45.27</v>
      </c>
      <c r="O11" s="110">
        <f>'Section 11 chart data'!$G$68</f>
        <v>2.06</v>
      </c>
      <c r="P11" s="110">
        <f>'Section 11 chart data'!$K$85</f>
        <v>25.518999999999998</v>
      </c>
      <c r="Q11" s="111">
        <f>'Section 11 chart data'!$L$85</f>
        <v>78.14</v>
      </c>
      <c r="R11" s="110">
        <f>'Section 11 chart data'!$H$68</f>
        <v>4.548</v>
      </c>
      <c r="S11" s="110">
        <f>'Section 11 chart data'!$M$85</f>
        <v>15.396000000000001</v>
      </c>
      <c r="T11" s="111">
        <f>'Section 11 chart data'!$N$85</f>
        <v>68.819999999999993</v>
      </c>
      <c r="U11" s="110">
        <f>'Section 11 chart data'!$I$68</f>
        <v>2.21</v>
      </c>
      <c r="V11" s="110">
        <f>'Section 11 chart data'!$O$85</f>
        <v>5.5759999999999996</v>
      </c>
      <c r="W11" s="111">
        <f>'Section 11 chart data'!$P$85</f>
        <v>38.81</v>
      </c>
      <c r="X11" s="110">
        <f>'Section 11 chart data'!$J$68</f>
        <v>4.5030000000000001</v>
      </c>
      <c r="Y11" s="110">
        <f>'Section 11 chart data'!$Q$85</f>
        <v>6.27</v>
      </c>
      <c r="Z11" s="111">
        <f>'Section 11 chart data'!$R$85</f>
        <v>36.340000000000003</v>
      </c>
      <c r="AA11" s="110">
        <f>'Section 11 chart data'!$K$68</f>
        <v>1.9850000000000001</v>
      </c>
      <c r="AB11" s="110">
        <f>'Section 11 chart data'!$S$85</f>
        <v>41.987000000000002</v>
      </c>
      <c r="AC11" s="111">
        <f>'Section 11 chart data'!$T$85</f>
        <v>68.33</v>
      </c>
      <c r="AD11" s="110">
        <f>'Section 11 chart data'!$L$68</f>
        <v>11.513</v>
      </c>
      <c r="AE11" s="110">
        <f>'Section 11 chart data'!$U$85</f>
        <v>16.123999999999999</v>
      </c>
      <c r="AF11" s="111">
        <f>'Section 11 chart data'!$V$85</f>
        <v>54.08</v>
      </c>
      <c r="AG11" s="110">
        <f>'Section 11 chart data'!$M$68</f>
        <v>2.081</v>
      </c>
      <c r="AH11" s="110">
        <f>'Section 11 chart data'!$W$85</f>
        <v>4.5590000000000002</v>
      </c>
      <c r="AI11" s="112">
        <f>'Section 11 chart data'!$X$85</f>
        <v>38.28</v>
      </c>
    </row>
    <row r="12" spans="2:35" ht="15" customHeight="1" x14ac:dyDescent="0.2">
      <c r="B12" s="1" t="s">
        <v>96</v>
      </c>
      <c r="C12" s="110">
        <f>'Section 11 chart data'!$C$69</f>
        <v>1.7000000000000001E-2</v>
      </c>
      <c r="D12" s="110">
        <f>'Section 11 chart data'!$C$86</f>
        <v>11.739000000000001</v>
      </c>
      <c r="E12" s="111">
        <f>'Section 11 chart data'!$D$86</f>
        <v>55.29</v>
      </c>
      <c r="F12" s="110">
        <f>'Section 11 chart data'!$D$69</f>
        <v>2.4E-2</v>
      </c>
      <c r="G12" s="110">
        <f>'Section 11 chart data'!$E$86</f>
        <v>10.903</v>
      </c>
      <c r="H12" s="111">
        <f>'Section 11 chart data'!$F$86</f>
        <v>59.36</v>
      </c>
      <c r="I12" s="110">
        <f>'Section 11 chart data'!$E$69</f>
        <v>1.7000000000000001E-2</v>
      </c>
      <c r="J12" s="110">
        <f>'Section 11 chart data'!$G$86</f>
        <v>13.853</v>
      </c>
      <c r="K12" s="111">
        <f>'Section 11 chart data'!$H$86</f>
        <v>56.61</v>
      </c>
      <c r="L12" s="110">
        <f>'Section 11 chart data'!$F$69</f>
        <v>0.34300000000000003</v>
      </c>
      <c r="M12" s="110">
        <f>'Section 11 chart data'!$I$86</f>
        <v>2.0390000000000001</v>
      </c>
      <c r="N12" s="111">
        <f>'Section 11 chart data'!$J$86</f>
        <v>48.4</v>
      </c>
      <c r="O12" s="110">
        <f>'Section 11 chart data'!$G$69</f>
        <v>7.0999999999999994E-2</v>
      </c>
      <c r="P12" s="110">
        <f>'Section 11 chart data'!$K$86</f>
        <v>2.7989999999999999</v>
      </c>
      <c r="Q12" s="111">
        <f>'Section 11 chart data'!$L$86</f>
        <v>51.29</v>
      </c>
      <c r="R12" s="110">
        <f>'Section 11 chart data'!$H$69</f>
        <v>0.32900000000000001</v>
      </c>
      <c r="S12" s="110">
        <f>'Section 11 chart data'!$M$86</f>
        <v>4.2869999999999999</v>
      </c>
      <c r="T12" s="111">
        <f>'Section 11 chart data'!$N$86</f>
        <v>47.16</v>
      </c>
      <c r="U12" s="110">
        <f>'Section 11 chart data'!$I$69</f>
        <v>0.70799999999999996</v>
      </c>
      <c r="V12" s="110">
        <f>'Section 11 chart data'!$O$86</f>
        <v>4.657</v>
      </c>
      <c r="W12" s="111">
        <f>'Section 11 chart data'!$P$86</f>
        <v>43.3</v>
      </c>
      <c r="X12" s="110">
        <f>'Section 11 chart data'!$J$69</f>
        <v>0.98699999999999999</v>
      </c>
      <c r="Y12" s="110">
        <f>'Section 11 chart data'!$Q$86</f>
        <v>8.8249999999999993</v>
      </c>
      <c r="Z12" s="111">
        <f>'Section 11 chart data'!$R$86</f>
        <v>46.15</v>
      </c>
      <c r="AA12" s="110">
        <f>'Section 11 chart data'!$K$69</f>
        <v>0.83399999999999996</v>
      </c>
      <c r="AB12" s="110">
        <f>'Section 11 chart data'!$S$86</f>
        <v>7.9359999999999999</v>
      </c>
      <c r="AC12" s="111">
        <f>'Section 11 chart data'!$T$86</f>
        <v>49.79</v>
      </c>
      <c r="AD12" s="110">
        <f>'Section 11 chart data'!$L$69</f>
        <v>0.35099999999999998</v>
      </c>
      <c r="AE12" s="110">
        <f>'Section 11 chart data'!$U$86</f>
        <v>10.238</v>
      </c>
      <c r="AF12" s="111">
        <f>'Section 11 chart data'!$V$86</f>
        <v>62.76</v>
      </c>
      <c r="AG12" s="110">
        <f>'Section 11 chart data'!$M$69</f>
        <v>0.24199999999999999</v>
      </c>
      <c r="AH12" s="110">
        <f>'Section 11 chart data'!$W$86</f>
        <v>9.0779999999999994</v>
      </c>
      <c r="AI12" s="112">
        <f>'Section 11 chart data'!$X$86</f>
        <v>59.4</v>
      </c>
    </row>
    <row r="13" spans="2:35" ht="15" customHeight="1" x14ac:dyDescent="0.2">
      <c r="B13" s="1" t="s">
        <v>97</v>
      </c>
      <c r="C13" s="110">
        <f>'Section 11 chart data'!$C$70</f>
        <v>0.184</v>
      </c>
      <c r="D13" s="110">
        <f>'Section 11 chart data'!$C$87</f>
        <v>41.161999999999999</v>
      </c>
      <c r="E13" s="111">
        <f>'Section 11 chart data'!$D$87</f>
        <v>36.83</v>
      </c>
      <c r="F13" s="110">
        <f>'Section 11 chart data'!$D$70</f>
        <v>0.104</v>
      </c>
      <c r="G13" s="110">
        <f>'Section 11 chart data'!$E$87</f>
        <v>29.129000000000001</v>
      </c>
      <c r="H13" s="111">
        <f>'Section 11 chart data'!$F$87</f>
        <v>36.24</v>
      </c>
      <c r="I13" s="110">
        <f>'Section 11 chart data'!$E$70</f>
        <v>4.3999999999999997E-2</v>
      </c>
      <c r="J13" s="110">
        <f>'Section 11 chart data'!$G$87</f>
        <v>13.848000000000001</v>
      </c>
      <c r="K13" s="111">
        <f>'Section 11 chart data'!$H$87</f>
        <v>38.31</v>
      </c>
      <c r="L13" s="110">
        <f>'Section 11 chart data'!$F$70</f>
        <v>0.155</v>
      </c>
      <c r="M13" s="110">
        <f>'Section 11 chart data'!$I$87</f>
        <v>6.72</v>
      </c>
      <c r="N13" s="111">
        <f>'Section 11 chart data'!$J$87</f>
        <v>31.42</v>
      </c>
      <c r="O13" s="110">
        <f>'Section 11 chart data'!$G$70</f>
        <v>7.2999999999999995E-2</v>
      </c>
      <c r="P13" s="110">
        <f>'Section 11 chart data'!$K$87</f>
        <v>8.7590000000000003</v>
      </c>
      <c r="Q13" s="111">
        <f>'Section 11 chart data'!$L$87</f>
        <v>35.799999999999997</v>
      </c>
      <c r="R13" s="110">
        <f>'Section 11 chart data'!$H$70</f>
        <v>0.13600000000000001</v>
      </c>
      <c r="S13" s="110">
        <f>'Section 11 chart data'!$M$87</f>
        <v>8.6349999999999998</v>
      </c>
      <c r="T13" s="111">
        <f>'Section 11 chart data'!$N$87</f>
        <v>26.98</v>
      </c>
      <c r="U13" s="110">
        <f>'Section 11 chart data'!$I$70</f>
        <v>0.54100000000000004</v>
      </c>
      <c r="V13" s="110">
        <f>'Section 11 chart data'!$O$87</f>
        <v>10.534000000000001</v>
      </c>
      <c r="W13" s="111">
        <f>'Section 11 chart data'!$P$87</f>
        <v>24.85</v>
      </c>
      <c r="X13" s="110">
        <f>'Section 11 chart data'!$J$70</f>
        <v>0.27200000000000002</v>
      </c>
      <c r="Y13" s="110">
        <f>'Section 11 chart data'!$Q$87</f>
        <v>12.869</v>
      </c>
      <c r="Z13" s="111">
        <f>'Section 11 chart data'!$R$87</f>
        <v>23.85</v>
      </c>
      <c r="AA13" s="110">
        <f>'Section 11 chart data'!$K$70</f>
        <v>0.23200000000000001</v>
      </c>
      <c r="AB13" s="110">
        <f>'Section 11 chart data'!$S$87</f>
        <v>17.201000000000001</v>
      </c>
      <c r="AC13" s="111">
        <f>'Section 11 chart data'!$T$87</f>
        <v>36.479999999999997</v>
      </c>
      <c r="AD13" s="110">
        <f>'Section 11 chart data'!$L$70</f>
        <v>0.27900000000000003</v>
      </c>
      <c r="AE13" s="110">
        <f>'Section 11 chart data'!$U$87</f>
        <v>15.77</v>
      </c>
      <c r="AF13" s="111">
        <f>'Section 11 chart data'!$V$87</f>
        <v>30.2</v>
      </c>
      <c r="AG13" s="110">
        <f>'Section 11 chart data'!$M$70</f>
        <v>0.14099999999999999</v>
      </c>
      <c r="AH13" s="110">
        <f>'Section 11 chart data'!$W$87</f>
        <v>17.754000000000001</v>
      </c>
      <c r="AI13" s="112">
        <f>'Section 11 chart data'!$X$87</f>
        <v>36.479999999999997</v>
      </c>
    </row>
    <row r="14" spans="2:35" ht="15" customHeight="1" x14ac:dyDescent="0.2">
      <c r="B14" s="1" t="s">
        <v>98</v>
      </c>
      <c r="C14" s="110">
        <f>'Section 11 chart data'!$C$71</f>
        <v>6.2E-2</v>
      </c>
      <c r="D14" s="110">
        <f>'Section 11 chart data'!$C$88</f>
        <v>33.841000000000001</v>
      </c>
      <c r="E14" s="111">
        <f>'Section 11 chart data'!$D$88</f>
        <v>28.51</v>
      </c>
      <c r="F14" s="110">
        <f>'Section 11 chart data'!$D$71</f>
        <v>0.221</v>
      </c>
      <c r="G14" s="110">
        <f>'Section 11 chart data'!$E$88</f>
        <v>44.801000000000002</v>
      </c>
      <c r="H14" s="111">
        <f>'Section 11 chart data'!$F$88</f>
        <v>30.34</v>
      </c>
      <c r="I14" s="110">
        <f>'Section 11 chart data'!$E$71</f>
        <v>0.182</v>
      </c>
      <c r="J14" s="110">
        <f>'Section 11 chart data'!$G$88</f>
        <v>31.507000000000001</v>
      </c>
      <c r="K14" s="111">
        <f>'Section 11 chart data'!$H$88</f>
        <v>31.63</v>
      </c>
      <c r="L14" s="110">
        <f>'Section 11 chart data'!$F$71</f>
        <v>0.317</v>
      </c>
      <c r="M14" s="110">
        <f>'Section 11 chart data'!$I$88</f>
        <v>14.045999999999999</v>
      </c>
      <c r="N14" s="111">
        <f>'Section 11 chart data'!$J$88</f>
        <v>25.31</v>
      </c>
      <c r="O14" s="110">
        <f>'Section 11 chart data'!$G$71</f>
        <v>0.19700000000000001</v>
      </c>
      <c r="P14" s="110">
        <f>'Section 11 chart data'!$K$88</f>
        <v>18.143999999999998</v>
      </c>
      <c r="Q14" s="111">
        <f>'Section 11 chart data'!$L$88</f>
        <v>30.9</v>
      </c>
      <c r="R14" s="110">
        <f>'Section 11 chart data'!$H$71</f>
        <v>0.36</v>
      </c>
      <c r="S14" s="110">
        <f>'Section 11 chart data'!$M$88</f>
        <v>12.367000000000001</v>
      </c>
      <c r="T14" s="111">
        <f>'Section 11 chart data'!$N$88</f>
        <v>20.58</v>
      </c>
      <c r="U14" s="110">
        <f>'Section 11 chart data'!$I$71</f>
        <v>0.79100000000000004</v>
      </c>
      <c r="V14" s="110">
        <f>'Section 11 chart data'!$O$88</f>
        <v>16.323</v>
      </c>
      <c r="W14" s="111">
        <f>'Section 11 chart data'!$P$88</f>
        <v>18.21</v>
      </c>
      <c r="X14" s="110">
        <f>'Section 11 chart data'!$J$71</f>
        <v>0.50700000000000001</v>
      </c>
      <c r="Y14" s="110">
        <f>'Section 11 chart data'!$Q$88</f>
        <v>20.780999999999999</v>
      </c>
      <c r="Z14" s="111">
        <f>'Section 11 chart data'!$R$88</f>
        <v>21.01</v>
      </c>
      <c r="AA14" s="110">
        <f>'Section 11 chart data'!$K$71</f>
        <v>0.215</v>
      </c>
      <c r="AB14" s="110">
        <f>'Section 11 chart data'!$S$88</f>
        <v>18.481000000000002</v>
      </c>
      <c r="AC14" s="111">
        <f>'Section 11 chart data'!$T$88</f>
        <v>23.37</v>
      </c>
      <c r="AD14" s="110">
        <f>'Section 11 chart data'!$L$71</f>
        <v>0.75800000000000001</v>
      </c>
      <c r="AE14" s="110">
        <f>'Section 11 chart data'!$U$88</f>
        <v>18.241</v>
      </c>
      <c r="AF14" s="111">
        <f>'Section 11 chart data'!$V$88</f>
        <v>24.05</v>
      </c>
      <c r="AG14" s="110">
        <f>'Section 11 chart data'!$M$71</f>
        <v>0.30499999999999999</v>
      </c>
      <c r="AH14" s="110">
        <f>'Section 11 chart data'!$W$88</f>
        <v>37.898000000000003</v>
      </c>
      <c r="AI14" s="112">
        <f>'Section 11 chart data'!$X$88</f>
        <v>28.11</v>
      </c>
    </row>
    <row r="15" spans="2:35" ht="15" customHeight="1" x14ac:dyDescent="0.2">
      <c r="B15" s="1" t="s">
        <v>99</v>
      </c>
      <c r="C15" s="110">
        <f>'Section 11 chart data'!$C$72</f>
        <v>1.7000000000000001E-2</v>
      </c>
      <c r="D15" s="110">
        <f>'Section 11 chart data'!$C$89</f>
        <v>7.3049999999999997</v>
      </c>
      <c r="E15" s="111">
        <f>'Section 11 chart data'!$D$89</f>
        <v>30.27</v>
      </c>
      <c r="F15" s="110">
        <f>'Section 11 chart data'!$D$72</f>
        <v>5.6000000000000001E-2</v>
      </c>
      <c r="G15" s="110">
        <f>'Section 11 chart data'!$E$89</f>
        <v>8.4849999999999994</v>
      </c>
      <c r="H15" s="111">
        <f>'Section 11 chart data'!$F$89</f>
        <v>23.78</v>
      </c>
      <c r="I15" s="110">
        <f>'Section 11 chart data'!$E$72</f>
        <v>2.5999999999999999E-2</v>
      </c>
      <c r="J15" s="110">
        <f>'Section 11 chart data'!$G$89</f>
        <v>14.965999999999999</v>
      </c>
      <c r="K15" s="111">
        <f>'Section 11 chart data'!$H$89</f>
        <v>39.15</v>
      </c>
      <c r="L15" s="110">
        <f>'Section 11 chart data'!$F$72</f>
        <v>4.9000000000000002E-2</v>
      </c>
      <c r="M15" s="110">
        <f>'Section 11 chart data'!$I$89</f>
        <v>9.3209999999999997</v>
      </c>
      <c r="N15" s="111">
        <f>'Section 11 chart data'!$J$89</f>
        <v>23.56</v>
      </c>
      <c r="O15" s="110">
        <f>'Section 11 chart data'!$G$72</f>
        <v>5.8999999999999997E-2</v>
      </c>
      <c r="P15" s="110">
        <f>'Section 11 chart data'!$K$89</f>
        <v>15.634</v>
      </c>
      <c r="Q15" s="111">
        <f>'Section 11 chart data'!$L$89</f>
        <v>33.72</v>
      </c>
      <c r="R15" s="110">
        <f>'Section 11 chart data'!$H$72</f>
        <v>5.3999999999999999E-2</v>
      </c>
      <c r="S15" s="110">
        <f>'Section 11 chart data'!$M$89</f>
        <v>10.798</v>
      </c>
      <c r="T15" s="111">
        <f>'Section 11 chart data'!$N$89</f>
        <v>22.32</v>
      </c>
      <c r="U15" s="110">
        <f>'Section 11 chart data'!$I$72</f>
        <v>5.2999999999999999E-2</v>
      </c>
      <c r="V15" s="110">
        <f>'Section 11 chart data'!$O$89</f>
        <v>18.581</v>
      </c>
      <c r="W15" s="111">
        <f>'Section 11 chart data'!$P$89</f>
        <v>29.96</v>
      </c>
      <c r="X15" s="110">
        <f>'Section 11 chart data'!$J$72</f>
        <v>5.7000000000000002E-2</v>
      </c>
      <c r="Y15" s="110">
        <f>'Section 11 chart data'!$Q$89</f>
        <v>13.337999999999999</v>
      </c>
      <c r="Z15" s="111">
        <f>'Section 11 chart data'!$R$89</f>
        <v>28.69</v>
      </c>
      <c r="AA15" s="110">
        <f>'Section 11 chart data'!$K$72</f>
        <v>5.6000000000000001E-2</v>
      </c>
      <c r="AB15" s="110">
        <f>'Section 11 chart data'!$S$89</f>
        <v>41.082999999999998</v>
      </c>
      <c r="AC15" s="111">
        <f>'Section 11 chart data'!$T$89</f>
        <v>57.18</v>
      </c>
      <c r="AD15" s="110">
        <f>'Section 11 chart data'!$L$72</f>
        <v>0.13200000000000001</v>
      </c>
      <c r="AE15" s="110">
        <f>'Section 11 chart data'!$U$89</f>
        <v>11.128</v>
      </c>
      <c r="AF15" s="111">
        <f>'Section 11 chart data'!$V$89</f>
        <v>31.88</v>
      </c>
      <c r="AG15" s="110">
        <f>'Section 11 chart data'!$M$72</f>
        <v>5.3999999999999999E-2</v>
      </c>
      <c r="AH15" s="110">
        <f>'Section 11 chart data'!$W$89</f>
        <v>7.3760000000000003</v>
      </c>
      <c r="AI15" s="112">
        <f>'Section 11 chart data'!$X$89</f>
        <v>23.79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4.4829999999999997</v>
      </c>
      <c r="E16" s="111">
        <f>'Section 11 chart data'!$D$90</f>
        <v>43.35</v>
      </c>
      <c r="F16" s="110">
        <f>'Section 11 chart data'!$D$73</f>
        <v>5.0000000000000001E-3</v>
      </c>
      <c r="G16" s="110">
        <f>'Section 11 chart data'!$E$90</f>
        <v>4.3259999999999996</v>
      </c>
      <c r="H16" s="111">
        <f>'Section 11 chart data'!$F$90</f>
        <v>44.14</v>
      </c>
      <c r="I16" s="110">
        <f>'Section 11 chart data'!$E$73</f>
        <v>1E-3</v>
      </c>
      <c r="J16" s="110">
        <f>'Section 11 chart data'!$G$90</f>
        <v>8.9410000000000007</v>
      </c>
      <c r="K16" s="111">
        <f>'Section 11 chart data'!$H$90</f>
        <v>63.67</v>
      </c>
      <c r="L16" s="110">
        <f>'Section 11 chart data'!$F$73</f>
        <v>5.0000000000000001E-3</v>
      </c>
      <c r="M16" s="110">
        <f>'Section 11 chart data'!$I$90</f>
        <v>4.54</v>
      </c>
      <c r="N16" s="111">
        <f>'Section 11 chart data'!$J$90</f>
        <v>36.479999999999997</v>
      </c>
      <c r="O16" s="110">
        <f>'Section 11 chart data'!$G$73</f>
        <v>1E-3</v>
      </c>
      <c r="P16" s="110">
        <f>'Section 11 chart data'!$K$90</f>
        <v>2.8330000000000002</v>
      </c>
      <c r="Q16" s="111">
        <f>'Section 11 chart data'!$L$90</f>
        <v>28.85</v>
      </c>
      <c r="R16" s="110">
        <f>'Section 11 chart data'!$H$73</f>
        <v>5.0000000000000001E-3</v>
      </c>
      <c r="S16" s="110">
        <f>'Section 11 chart data'!$M$90</f>
        <v>6.1550000000000002</v>
      </c>
      <c r="T16" s="111">
        <f>'Section 11 chart data'!$N$90</f>
        <v>33.86</v>
      </c>
      <c r="U16" s="110">
        <f>'Section 11 chart data'!$I$73</f>
        <v>6.0000000000000001E-3</v>
      </c>
      <c r="V16" s="110">
        <f>'Section 11 chart data'!$O$90</f>
        <v>3.4020000000000001</v>
      </c>
      <c r="W16" s="111">
        <f>'Section 11 chart data'!$P$90</f>
        <v>26.33</v>
      </c>
      <c r="X16" s="110">
        <f>'Section 11 chart data'!$J$73</f>
        <v>4.0000000000000001E-3</v>
      </c>
      <c r="Y16" s="110">
        <f>'Section 11 chart data'!$Q$90</f>
        <v>5.1150000000000002</v>
      </c>
      <c r="Z16" s="111">
        <f>'Section 11 chart data'!$R$90</f>
        <v>27.71</v>
      </c>
      <c r="AA16" s="110">
        <f>'Section 11 chart data'!$K$73</f>
        <v>1E-3</v>
      </c>
      <c r="AB16" s="110">
        <f>'Section 11 chart data'!$S$90</f>
        <v>11.9</v>
      </c>
      <c r="AC16" s="111">
        <f>'Section 11 chart data'!$T$90</f>
        <v>47.87</v>
      </c>
      <c r="AD16" s="110">
        <f>'Section 11 chart data'!$L$73</f>
        <v>4.0000000000000001E-3</v>
      </c>
      <c r="AE16" s="110">
        <f>'Section 11 chart data'!$U$90</f>
        <v>2.1749999999999998</v>
      </c>
      <c r="AF16" s="111">
        <f>'Section 11 chart data'!$V$90</f>
        <v>27.21</v>
      </c>
      <c r="AG16" s="110">
        <f>'Section 11 chart data'!$M$73</f>
        <v>0</v>
      </c>
      <c r="AH16" s="110">
        <f>'Section 11 chart data'!$W$90</f>
        <v>3.121</v>
      </c>
      <c r="AI16" s="112">
        <f>'Section 11 chart data'!$X$90</f>
        <v>34.340000000000003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3.2519999999999998</v>
      </c>
      <c r="E17" s="111">
        <f>'Section 11 chart data'!$D$91</f>
        <v>45.29</v>
      </c>
      <c r="F17" s="110">
        <f>'Section 11 chart data'!$D$74</f>
        <v>0</v>
      </c>
      <c r="G17" s="110">
        <f>'Section 11 chart data'!$E$91</f>
        <v>1.7569999999999999</v>
      </c>
      <c r="H17" s="111">
        <f>'Section 11 chart data'!$F$91</f>
        <v>57.5</v>
      </c>
      <c r="I17" s="110">
        <f>'Section 11 chart data'!$E$74</f>
        <v>0</v>
      </c>
      <c r="J17" s="110">
        <f>'Section 11 chart data'!$G$91</f>
        <v>1.337</v>
      </c>
      <c r="K17" s="111">
        <f>'Section 11 chart data'!$H$91</f>
        <v>31.68</v>
      </c>
      <c r="L17" s="110">
        <f>'Section 11 chart data'!$F$74</f>
        <v>0</v>
      </c>
      <c r="M17" s="110">
        <f>'Section 11 chart data'!$I$91</f>
        <v>1.2090000000000001</v>
      </c>
      <c r="N17" s="111">
        <f>'Section 11 chart data'!$J$91</f>
        <v>28.35</v>
      </c>
      <c r="O17" s="110">
        <f>'Section 11 chart data'!$G$74</f>
        <v>0</v>
      </c>
      <c r="P17" s="110">
        <f>'Section 11 chart data'!$K$91</f>
        <v>1.34</v>
      </c>
      <c r="Q17" s="111">
        <f>'Section 11 chart data'!$L$91</f>
        <v>26.38</v>
      </c>
      <c r="R17" s="110">
        <f>'Section 11 chart data'!$H$74</f>
        <v>0</v>
      </c>
      <c r="S17" s="110">
        <f>'Section 11 chart data'!$M$91</f>
        <v>1.4279999999999999</v>
      </c>
      <c r="T17" s="111">
        <f>'Section 11 chart data'!$N$91</f>
        <v>25.49</v>
      </c>
      <c r="U17" s="110">
        <f>'Section 11 chart data'!$I$74</f>
        <v>0</v>
      </c>
      <c r="V17" s="110">
        <f>'Section 11 chart data'!$O$91</f>
        <v>1.536</v>
      </c>
      <c r="W17" s="111">
        <f>'Section 11 chart data'!$P$91</f>
        <v>24.33</v>
      </c>
      <c r="X17" s="110">
        <f>'Section 11 chart data'!$J$74</f>
        <v>0</v>
      </c>
      <c r="Y17" s="110">
        <f>'Section 11 chart data'!$Q$91</f>
        <v>1.544</v>
      </c>
      <c r="Z17" s="111">
        <f>'Section 11 chart data'!$R$91</f>
        <v>24.46</v>
      </c>
      <c r="AA17" s="110">
        <f>'Section 11 chart data'!$K$74</f>
        <v>0</v>
      </c>
      <c r="AB17" s="110">
        <f>'Section 11 chart data'!$S$91</f>
        <v>1.744</v>
      </c>
      <c r="AC17" s="111">
        <f>'Section 11 chart data'!$T$91</f>
        <v>25.33</v>
      </c>
      <c r="AD17" s="110">
        <f>'Section 11 chart data'!$L$74</f>
        <v>0</v>
      </c>
      <c r="AE17" s="110">
        <f>'Section 11 chart data'!$U$91</f>
        <v>1.8149999999999999</v>
      </c>
      <c r="AF17" s="111">
        <f>'Section 11 chart data'!$V$91</f>
        <v>24.89</v>
      </c>
      <c r="AG17" s="110">
        <f>'Section 11 chart data'!$M$74</f>
        <v>0</v>
      </c>
      <c r="AH17" s="110">
        <f>'Section 11 chart data'!$W$91</f>
        <v>3.0720000000000001</v>
      </c>
      <c r="AI17" s="112">
        <f>'Section 11 chart data'!$X$91</f>
        <v>31.39</v>
      </c>
    </row>
    <row r="18" spans="2:35" ht="15" customHeight="1" x14ac:dyDescent="0.2">
      <c r="B18" s="1" t="s">
        <v>102</v>
      </c>
      <c r="C18" s="110">
        <f>'Section 11 chart data'!$C$75</f>
        <v>3.0000000000000001E-3</v>
      </c>
      <c r="D18" s="110">
        <f>'Section 11 chart data'!$C$92</f>
        <v>6.9290000000000003</v>
      </c>
      <c r="E18" s="111">
        <f>'Section 11 chart data'!$D$92</f>
        <v>68.709999999999994</v>
      </c>
      <c r="F18" s="110">
        <f>'Section 11 chart data'!$D$75</f>
        <v>1.7999999999999999E-2</v>
      </c>
      <c r="G18" s="110">
        <f>'Section 11 chart data'!$E$92</f>
        <v>2.3490000000000002</v>
      </c>
      <c r="H18" s="111">
        <f>'Section 11 chart data'!$F$92</f>
        <v>55.62</v>
      </c>
      <c r="I18" s="110">
        <f>'Section 11 chart data'!$E$75</f>
        <v>2.5999999999999999E-2</v>
      </c>
      <c r="J18" s="110">
        <f>'Section 11 chart data'!$G$92</f>
        <v>0.496</v>
      </c>
      <c r="K18" s="111">
        <f>'Section 11 chart data'!$H$92</f>
        <v>52.35</v>
      </c>
      <c r="L18" s="110">
        <f>'Section 11 chart data'!$F$75</f>
        <v>2.8000000000000001E-2</v>
      </c>
      <c r="M18" s="110">
        <f>'Section 11 chart data'!$I$92</f>
        <v>0.115</v>
      </c>
      <c r="N18" s="111">
        <f>'Section 11 chart data'!$J$92</f>
        <v>52.21</v>
      </c>
      <c r="O18" s="110">
        <f>'Section 11 chart data'!$G$75</f>
        <v>3.7999999999999999E-2</v>
      </c>
      <c r="P18" s="110">
        <f>'Section 11 chart data'!$K$92</f>
        <v>0.93100000000000005</v>
      </c>
      <c r="Q18" s="111">
        <f>'Section 11 chart data'!$L$92</f>
        <v>74.959999999999994</v>
      </c>
      <c r="R18" s="110">
        <f>'Section 11 chart data'!$H$75</f>
        <v>2.9000000000000001E-2</v>
      </c>
      <c r="S18" s="110">
        <f>'Section 11 chart data'!$M$92</f>
        <v>1.3029999999999999</v>
      </c>
      <c r="T18" s="111">
        <f>'Section 11 chart data'!$N$92</f>
        <v>61.93</v>
      </c>
      <c r="U18" s="110">
        <f>'Section 11 chart data'!$I$75</f>
        <v>0.13</v>
      </c>
      <c r="V18" s="110">
        <f>'Section 11 chart data'!$O$92</f>
        <v>1.288</v>
      </c>
      <c r="W18" s="111">
        <f>'Section 11 chart data'!$P$92</f>
        <v>62.2</v>
      </c>
      <c r="X18" s="110">
        <f>'Section 11 chart data'!$J$75</f>
        <v>0.03</v>
      </c>
      <c r="Y18" s="110">
        <f>'Section 11 chart data'!$Q$92</f>
        <v>1.262</v>
      </c>
      <c r="Z18" s="111">
        <f>'Section 11 chart data'!$R$92</f>
        <v>64.239999999999995</v>
      </c>
      <c r="AA18" s="110">
        <f>'Section 11 chart data'!$K$75</f>
        <v>2.5000000000000001E-2</v>
      </c>
      <c r="AB18" s="110">
        <f>'Section 11 chart data'!$S$92</f>
        <v>1.4219999999999999</v>
      </c>
      <c r="AC18" s="111">
        <f>'Section 11 chart data'!$T$92</f>
        <v>59.37</v>
      </c>
      <c r="AD18" s="110">
        <f>'Section 11 chart data'!$L$75</f>
        <v>0.11600000000000001</v>
      </c>
      <c r="AE18" s="110">
        <f>'Section 11 chart data'!$U$92</f>
        <v>6.0979999999999999</v>
      </c>
      <c r="AF18" s="111">
        <f>'Section 11 chart data'!$V$92</f>
        <v>82.13</v>
      </c>
      <c r="AG18" s="110">
        <f>'Section 11 chart data'!$M$75</f>
        <v>2.8000000000000001E-2</v>
      </c>
      <c r="AH18" s="110">
        <f>'Section 11 chart data'!$W$92</f>
        <v>1.1080000000000001</v>
      </c>
      <c r="AI18" s="112">
        <f>'Section 11 chart data'!$X$92</f>
        <v>57.92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0.96599999999999997</v>
      </c>
      <c r="E19" s="111">
        <f>'Section 11 chart data'!$D$93</f>
        <v>27.72</v>
      </c>
      <c r="F19" s="110">
        <f>'Section 11 chart data'!$D$76</f>
        <v>0</v>
      </c>
      <c r="G19" s="110">
        <f>'Section 11 chart data'!$E$93</f>
        <v>1.3460000000000001</v>
      </c>
      <c r="H19" s="111">
        <f>'Section 11 chart data'!$F$93</f>
        <v>39.81</v>
      </c>
      <c r="I19" s="110">
        <f>'Section 11 chart data'!$E$76</f>
        <v>0</v>
      </c>
      <c r="J19" s="110">
        <f>'Section 11 chart data'!$G$93</f>
        <v>1.4139999999999999</v>
      </c>
      <c r="K19" s="111">
        <f>'Section 11 chart data'!$H$93</f>
        <v>38.159999999999997</v>
      </c>
      <c r="L19" s="110">
        <f>'Section 11 chart data'!$F$76</f>
        <v>0</v>
      </c>
      <c r="M19" s="110">
        <f>'Section 11 chart data'!$I$93</f>
        <v>1.542</v>
      </c>
      <c r="N19" s="111">
        <f>'Section 11 chart data'!$J$93</f>
        <v>35.89</v>
      </c>
      <c r="O19" s="110">
        <f>'Section 11 chart data'!$G$76</f>
        <v>0</v>
      </c>
      <c r="P19" s="110">
        <f>'Section 11 chart data'!$K$93</f>
        <v>1.659</v>
      </c>
      <c r="Q19" s="111">
        <f>'Section 11 chart data'!$L$93</f>
        <v>34.450000000000003</v>
      </c>
      <c r="R19" s="110">
        <f>'Section 11 chart data'!$H$76</f>
        <v>0</v>
      </c>
      <c r="S19" s="110">
        <f>'Section 11 chart data'!$M$93</f>
        <v>2.1549999999999998</v>
      </c>
      <c r="T19" s="111">
        <f>'Section 11 chart data'!$N$93</f>
        <v>32.65</v>
      </c>
      <c r="U19" s="110">
        <f>'Section 11 chart data'!$I$76</f>
        <v>0</v>
      </c>
      <c r="V19" s="110">
        <f>'Section 11 chart data'!$O$93</f>
        <v>3.7719999999999998</v>
      </c>
      <c r="W19" s="111">
        <f>'Section 11 chart data'!$P$93</f>
        <v>46.23</v>
      </c>
      <c r="X19" s="110">
        <f>'Section 11 chart data'!$J$76</f>
        <v>0</v>
      </c>
      <c r="Y19" s="110">
        <f>'Section 11 chart data'!$Q$93</f>
        <v>2.746</v>
      </c>
      <c r="Z19" s="111">
        <f>'Section 11 chart data'!$R$93</f>
        <v>40.15</v>
      </c>
      <c r="AA19" s="110">
        <f>'Section 11 chart data'!$K$76</f>
        <v>0</v>
      </c>
      <c r="AB19" s="110">
        <f>'Section 11 chart data'!$S$93</f>
        <v>3.8</v>
      </c>
      <c r="AC19" s="111">
        <f>'Section 11 chart data'!$T$93</f>
        <v>45.29</v>
      </c>
      <c r="AD19" s="110">
        <f>'Section 11 chart data'!$L$76</f>
        <v>0</v>
      </c>
      <c r="AE19" s="110">
        <f>'Section 11 chart data'!$U$93</f>
        <v>2.028</v>
      </c>
      <c r="AF19" s="111">
        <f>'Section 11 chart data'!$V$93</f>
        <v>43.44</v>
      </c>
      <c r="AG19" s="110">
        <f>'Section 11 chart data'!$M$76</f>
        <v>0</v>
      </c>
      <c r="AH19" s="110">
        <f>'Section 11 chart data'!$W$93</f>
        <v>9.6300000000000008</v>
      </c>
      <c r="AI19" s="112">
        <f>'Section 11 chart data'!$X$93</f>
        <v>79.89</v>
      </c>
    </row>
    <row r="20" spans="2:35" ht="15" customHeight="1" x14ac:dyDescent="0.2">
      <c r="B20" s="1" t="s">
        <v>104</v>
      </c>
      <c r="C20" s="114">
        <f>'Section 11 chart data'!$C$77</f>
        <v>9.7000000000000003E-2</v>
      </c>
      <c r="D20" s="114">
        <f>'Section 11 chart data'!$C$94</f>
        <v>12.311</v>
      </c>
      <c r="E20" s="115">
        <f>'Section 11 chart data'!$D$94</f>
        <v>22.7</v>
      </c>
      <c r="F20" s="114">
        <f>'Section 11 chart data'!$D$77</f>
        <v>0.20399999999999999</v>
      </c>
      <c r="G20" s="114">
        <f>'Section 11 chart data'!$E$94</f>
        <v>23.329000000000001</v>
      </c>
      <c r="H20" s="115">
        <f>'Section 11 chart data'!$F$94</f>
        <v>32.65</v>
      </c>
      <c r="I20" s="114">
        <f>'Section 11 chart data'!$E$77</f>
        <v>0.11700000000000001</v>
      </c>
      <c r="J20" s="114">
        <f>'Section 11 chart data'!$G$94</f>
        <v>12.895</v>
      </c>
      <c r="K20" s="115">
        <f>'Section 11 chart data'!$H$94</f>
        <v>24.02</v>
      </c>
      <c r="L20" s="114">
        <f>'Section 11 chart data'!$F$77</f>
        <v>0.33500000000000002</v>
      </c>
      <c r="M20" s="114">
        <f>'Section 11 chart data'!$I$94</f>
        <v>11.933999999999999</v>
      </c>
      <c r="N20" s="115">
        <f>'Section 11 chart data'!$J$94</f>
        <v>20.84</v>
      </c>
      <c r="O20" s="114">
        <f>'Section 11 chart data'!$G$77</f>
        <v>0.183</v>
      </c>
      <c r="P20" s="114">
        <f>'Section 11 chart data'!$K$94</f>
        <v>13.79</v>
      </c>
      <c r="Q20" s="115">
        <f>'Section 11 chart data'!$L$94</f>
        <v>20.68</v>
      </c>
      <c r="R20" s="114">
        <f>'Section 11 chart data'!$H$77</f>
        <v>0.38600000000000001</v>
      </c>
      <c r="S20" s="114">
        <f>'Section 11 chart data'!$M$94</f>
        <v>20.494</v>
      </c>
      <c r="T20" s="115">
        <f>'Section 11 chart data'!$N$94</f>
        <v>28.85</v>
      </c>
      <c r="U20" s="114">
        <f>'Section 11 chart data'!$I$77</f>
        <v>0.57999999999999996</v>
      </c>
      <c r="V20" s="114">
        <f>'Section 11 chart data'!$O$94</f>
        <v>16.2</v>
      </c>
      <c r="W20" s="115">
        <f>'Section 11 chart data'!$P$94</f>
        <v>19.260000000000002</v>
      </c>
      <c r="X20" s="114">
        <f>'Section 11 chart data'!$J$77</f>
        <v>0.72899999999999998</v>
      </c>
      <c r="Y20" s="114">
        <f>'Section 11 chart data'!$Q$94</f>
        <v>19.271999999999998</v>
      </c>
      <c r="Z20" s="115">
        <f>'Section 11 chart data'!$R$94</f>
        <v>23.65</v>
      </c>
      <c r="AA20" s="114">
        <f>'Section 11 chart data'!$K$77</f>
        <v>0.33500000000000002</v>
      </c>
      <c r="AB20" s="114">
        <f>'Section 11 chart data'!$S$94</f>
        <v>27.542000000000002</v>
      </c>
      <c r="AC20" s="115">
        <f>'Section 11 chart data'!$T$94</f>
        <v>33.33</v>
      </c>
      <c r="AD20" s="114">
        <f>'Section 11 chart data'!$L$77</f>
        <v>0.84899999999999998</v>
      </c>
      <c r="AE20" s="114">
        <f>'Section 11 chart data'!$U$94</f>
        <v>19.544</v>
      </c>
      <c r="AF20" s="115">
        <f>'Section 11 chart data'!$V$94</f>
        <v>26.83</v>
      </c>
      <c r="AG20" s="114">
        <f>'Section 11 chart data'!$M$77</f>
        <v>0.223</v>
      </c>
      <c r="AH20" s="114">
        <f>'Section 11 chart data'!$W$94</f>
        <v>51.466999999999999</v>
      </c>
      <c r="AI20" s="116">
        <f>'Section 11 chart data'!$X$94</f>
        <v>35.06</v>
      </c>
    </row>
    <row r="23" spans="2:35" ht="15" customHeight="1" x14ac:dyDescent="0.2">
      <c r="B23" s="916" t="s">
        <v>77</v>
      </c>
      <c r="C23" s="918" t="s">
        <v>333</v>
      </c>
      <c r="D23" s="919"/>
      <c r="E23" s="921"/>
      <c r="F23" s="918" t="s">
        <v>224</v>
      </c>
      <c r="G23" s="919"/>
      <c r="H23" s="919"/>
    </row>
    <row r="24" spans="2:35" ht="15" customHeight="1" x14ac:dyDescent="0.2">
      <c r="B24" s="916"/>
      <c r="C24" s="640" t="s">
        <v>78</v>
      </c>
      <c r="D24" s="912" t="s">
        <v>79</v>
      </c>
      <c r="E24" s="920"/>
      <c r="F24" s="640" t="s">
        <v>78</v>
      </c>
      <c r="G24" s="912" t="s">
        <v>79</v>
      </c>
      <c r="H24" s="913"/>
    </row>
    <row r="25" spans="2:35" ht="30" customHeight="1" x14ac:dyDescent="0.2">
      <c r="B25" s="917"/>
      <c r="C25" s="914" t="s">
        <v>327</v>
      </c>
      <c r="D25" s="915"/>
      <c r="E25" s="16" t="s">
        <v>82</v>
      </c>
      <c r="F25" s="914" t="s">
        <v>327</v>
      </c>
      <c r="G25" s="915"/>
      <c r="H25" s="17" t="s">
        <v>82</v>
      </c>
    </row>
    <row r="26" spans="2:35" ht="15" customHeight="1" x14ac:dyDescent="0.2">
      <c r="B26" s="154" t="str">
        <f>Index!$B$4</f>
        <v>Kent South London and East Sussex</v>
      </c>
      <c r="C26" s="154"/>
      <c r="D26" s="154"/>
      <c r="E26" s="154"/>
      <c r="F26" s="154"/>
      <c r="G26" s="154"/>
      <c r="H26" s="154"/>
    </row>
    <row r="27" spans="2:35" ht="15" customHeight="1" x14ac:dyDescent="0.2">
      <c r="B27" s="2" t="s">
        <v>105</v>
      </c>
      <c r="C27" s="108">
        <f>$C$9</f>
        <v>0.82199999999999995</v>
      </c>
      <c r="D27" s="108">
        <f>$D$9</f>
        <v>175.386</v>
      </c>
      <c r="E27" s="119">
        <f>$E$9</f>
        <v>16.48</v>
      </c>
      <c r="F27" s="108">
        <f>$F$9</f>
        <v>1.175</v>
      </c>
      <c r="G27" s="108">
        <f>$G$9</f>
        <v>181.68</v>
      </c>
      <c r="H27" s="120">
        <f>$H$9</f>
        <v>18.72</v>
      </c>
    </row>
    <row r="28" spans="2:35" ht="15" customHeight="1" x14ac:dyDescent="0.2">
      <c r="B28" s="1" t="s">
        <v>94</v>
      </c>
      <c r="C28" s="110">
        <f>$C$10</f>
        <v>0.22600000000000001</v>
      </c>
      <c r="D28" s="110">
        <f>$D$10</f>
        <v>44.963999999999999</v>
      </c>
      <c r="E28" s="111">
        <f>$E$10</f>
        <v>42.5</v>
      </c>
      <c r="F28" s="110">
        <f>$F$10</f>
        <v>0.254</v>
      </c>
      <c r="G28" s="110">
        <f>$G$10</f>
        <v>46.512999999999998</v>
      </c>
      <c r="H28" s="112">
        <f>$H$10</f>
        <v>55.92</v>
      </c>
    </row>
    <row r="29" spans="2:35" ht="15" customHeight="1" x14ac:dyDescent="0.2">
      <c r="B29" s="1" t="s">
        <v>95</v>
      </c>
      <c r="C29" s="110">
        <f>$C$11</f>
        <v>0.216</v>
      </c>
      <c r="D29" s="110">
        <f>$D$11</f>
        <v>9.5340000000000007</v>
      </c>
      <c r="E29" s="111">
        <f>$E$11</f>
        <v>32.33</v>
      </c>
      <c r="F29" s="110">
        <f>$F$11</f>
        <v>0.28899999999999998</v>
      </c>
      <c r="G29" s="110">
        <f>$G$11</f>
        <v>10.867000000000001</v>
      </c>
      <c r="H29" s="112">
        <f>$H$11</f>
        <v>38.659999999999997</v>
      </c>
    </row>
    <row r="30" spans="2:35" ht="15" customHeight="1" x14ac:dyDescent="0.2">
      <c r="B30" s="1" t="s">
        <v>96</v>
      </c>
      <c r="C30" s="110">
        <f>$C$12</f>
        <v>1.7000000000000001E-2</v>
      </c>
      <c r="D30" s="110">
        <f>$D$12</f>
        <v>11.739000000000001</v>
      </c>
      <c r="E30" s="111">
        <f>$E$12</f>
        <v>55.29</v>
      </c>
      <c r="F30" s="110">
        <f>$F$12</f>
        <v>2.4E-2</v>
      </c>
      <c r="G30" s="110">
        <f>$G$12</f>
        <v>10.903</v>
      </c>
      <c r="H30" s="112">
        <f>$H$12</f>
        <v>59.36</v>
      </c>
    </row>
    <row r="31" spans="2:35" ht="15" customHeight="1" x14ac:dyDescent="0.2">
      <c r="B31" s="1" t="s">
        <v>97</v>
      </c>
      <c r="C31" s="110">
        <f>$C$13</f>
        <v>0.184</v>
      </c>
      <c r="D31" s="110">
        <f>$D$13</f>
        <v>41.161999999999999</v>
      </c>
      <c r="E31" s="111">
        <f>$E$13</f>
        <v>36.83</v>
      </c>
      <c r="F31" s="110">
        <f>$F$13</f>
        <v>0.104</v>
      </c>
      <c r="G31" s="110">
        <f>$G$13</f>
        <v>29.129000000000001</v>
      </c>
      <c r="H31" s="112">
        <f>$H$13</f>
        <v>36.24</v>
      </c>
    </row>
    <row r="32" spans="2:35" ht="15" customHeight="1" x14ac:dyDescent="0.2">
      <c r="B32" s="1" t="s">
        <v>98</v>
      </c>
      <c r="C32" s="110">
        <f>$C$14</f>
        <v>6.2E-2</v>
      </c>
      <c r="D32" s="110">
        <f>$D$14</f>
        <v>33.841000000000001</v>
      </c>
      <c r="E32" s="111">
        <f>$E$14</f>
        <v>28.51</v>
      </c>
      <c r="F32" s="110">
        <f>$F$14</f>
        <v>0.221</v>
      </c>
      <c r="G32" s="110">
        <f>$G$14</f>
        <v>44.801000000000002</v>
      </c>
      <c r="H32" s="112">
        <f>$H$14</f>
        <v>30.34</v>
      </c>
    </row>
    <row r="33" spans="2:8" ht="15" customHeight="1" x14ac:dyDescent="0.2">
      <c r="B33" s="1" t="s">
        <v>99</v>
      </c>
      <c r="C33" s="110">
        <f>$C$15</f>
        <v>1.7000000000000001E-2</v>
      </c>
      <c r="D33" s="110">
        <f>$D$15</f>
        <v>7.3049999999999997</v>
      </c>
      <c r="E33" s="111">
        <f>$E$15</f>
        <v>30.27</v>
      </c>
      <c r="F33" s="110">
        <f>$F$15</f>
        <v>5.6000000000000001E-2</v>
      </c>
      <c r="G33" s="110">
        <f>$G$15</f>
        <v>8.4849999999999994</v>
      </c>
      <c r="H33" s="112">
        <f>$H$15</f>
        <v>23.78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4.4829999999999997</v>
      </c>
      <c r="E34" s="111">
        <f>$E$16</f>
        <v>43.35</v>
      </c>
      <c r="F34" s="110">
        <f>$F$16</f>
        <v>5.0000000000000001E-3</v>
      </c>
      <c r="G34" s="110">
        <f>$G$16</f>
        <v>4.3259999999999996</v>
      </c>
      <c r="H34" s="112">
        <f>$H$16</f>
        <v>44.14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3.2519999999999998</v>
      </c>
      <c r="E35" s="111">
        <f>$E$17</f>
        <v>45.29</v>
      </c>
      <c r="F35" s="110">
        <f>$F$17</f>
        <v>0</v>
      </c>
      <c r="G35" s="110">
        <f>$G$17</f>
        <v>1.7569999999999999</v>
      </c>
      <c r="H35" s="112">
        <f>$H$17</f>
        <v>57.5</v>
      </c>
    </row>
    <row r="36" spans="2:8" ht="15" customHeight="1" x14ac:dyDescent="0.2">
      <c r="B36" s="1" t="s">
        <v>102</v>
      </c>
      <c r="C36" s="110">
        <f>$C$18</f>
        <v>3.0000000000000001E-3</v>
      </c>
      <c r="D36" s="110">
        <f>$D$18</f>
        <v>6.9290000000000003</v>
      </c>
      <c r="E36" s="111">
        <f>$E$18</f>
        <v>68.709999999999994</v>
      </c>
      <c r="F36" s="110">
        <f>$F$18</f>
        <v>1.7999999999999999E-2</v>
      </c>
      <c r="G36" s="110">
        <f>$G$18</f>
        <v>2.3490000000000002</v>
      </c>
      <c r="H36" s="112">
        <f>$H$18</f>
        <v>55.62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0.96599999999999997</v>
      </c>
      <c r="E37" s="111">
        <f>$E$19</f>
        <v>27.72</v>
      </c>
      <c r="F37" s="110">
        <f>$F$19</f>
        <v>0</v>
      </c>
      <c r="G37" s="110">
        <f>$G$19</f>
        <v>1.3460000000000001</v>
      </c>
      <c r="H37" s="112">
        <f>$H$19</f>
        <v>39.81</v>
      </c>
    </row>
    <row r="38" spans="2:8" ht="15" customHeight="1" x14ac:dyDescent="0.2">
      <c r="B38" s="1" t="s">
        <v>104</v>
      </c>
      <c r="C38" s="114">
        <f>$C$20</f>
        <v>9.7000000000000003E-2</v>
      </c>
      <c r="D38" s="114">
        <f>$D$20</f>
        <v>12.311</v>
      </c>
      <c r="E38" s="115">
        <f>$E$20</f>
        <v>22.7</v>
      </c>
      <c r="F38" s="114">
        <f>$F$20</f>
        <v>0.20399999999999999</v>
      </c>
      <c r="G38" s="114">
        <f>$G$20</f>
        <v>23.329000000000001</v>
      </c>
      <c r="H38" s="116">
        <f>$H$20</f>
        <v>32.65</v>
      </c>
    </row>
    <row r="41" spans="2:8" ht="15" customHeight="1" x14ac:dyDescent="0.2">
      <c r="B41" s="916" t="s">
        <v>77</v>
      </c>
      <c r="C41" s="918" t="s">
        <v>227</v>
      </c>
      <c r="D41" s="919"/>
      <c r="E41" s="921"/>
      <c r="F41" s="918" t="s">
        <v>228</v>
      </c>
      <c r="G41" s="919"/>
      <c r="H41" s="919"/>
    </row>
    <row r="42" spans="2:8" ht="15" customHeight="1" x14ac:dyDescent="0.2">
      <c r="B42" s="916"/>
      <c r="C42" s="640" t="s">
        <v>78</v>
      </c>
      <c r="D42" s="912" t="s">
        <v>79</v>
      </c>
      <c r="E42" s="920"/>
      <c r="F42" s="640" t="s">
        <v>78</v>
      </c>
      <c r="G42" s="912" t="s">
        <v>79</v>
      </c>
      <c r="H42" s="913"/>
    </row>
    <row r="43" spans="2:8" ht="30" customHeight="1" x14ac:dyDescent="0.2">
      <c r="B43" s="917"/>
      <c r="C43" s="914" t="s">
        <v>327</v>
      </c>
      <c r="D43" s="915"/>
      <c r="E43" s="16" t="s">
        <v>82</v>
      </c>
      <c r="F43" s="914" t="s">
        <v>327</v>
      </c>
      <c r="G43" s="915"/>
      <c r="H43" s="17" t="s">
        <v>82</v>
      </c>
    </row>
    <row r="44" spans="2:8" ht="15" customHeight="1" x14ac:dyDescent="0.2">
      <c r="B44" s="154" t="str">
        <f>Index!$B$4</f>
        <v>Kent South London and East Sussex</v>
      </c>
      <c r="C44" s="154"/>
      <c r="D44" s="154"/>
      <c r="E44" s="154"/>
      <c r="F44" s="154"/>
      <c r="G44" s="154"/>
      <c r="H44" s="154"/>
    </row>
    <row r="45" spans="2:8" ht="15" customHeight="1" x14ac:dyDescent="0.2">
      <c r="B45" s="2" t="s">
        <v>105</v>
      </c>
      <c r="C45" s="108">
        <f>$I$9</f>
        <v>1.6879999999999999</v>
      </c>
      <c r="D45" s="108">
        <f>$J$9</f>
        <v>153.43700000000001</v>
      </c>
      <c r="E45" s="119">
        <f>$K$9</f>
        <v>16.190000000000001</v>
      </c>
      <c r="F45" s="108">
        <f>$L$9</f>
        <v>6.3440000000000003</v>
      </c>
      <c r="G45" s="108">
        <f>$M$9</f>
        <v>132.709</v>
      </c>
      <c r="H45" s="120">
        <f>$N$9</f>
        <v>23.23</v>
      </c>
    </row>
    <row r="46" spans="2:8" ht="15" customHeight="1" x14ac:dyDescent="0.2">
      <c r="B46" s="1" t="s">
        <v>94</v>
      </c>
      <c r="C46" s="110">
        <f>$I$10</f>
        <v>0.504</v>
      </c>
      <c r="D46" s="110">
        <f>$J$10</f>
        <v>34.301000000000002</v>
      </c>
      <c r="E46" s="111">
        <f>$K$10</f>
        <v>34.15</v>
      </c>
      <c r="F46" s="110">
        <f>$L$10</f>
        <v>0.68400000000000005</v>
      </c>
      <c r="G46" s="110">
        <f>$M$10</f>
        <v>61.877000000000002</v>
      </c>
      <c r="H46" s="112">
        <f>$N$10</f>
        <v>44.84</v>
      </c>
    </row>
    <row r="47" spans="2:8" ht="15" customHeight="1" x14ac:dyDescent="0.2">
      <c r="B47" s="1" t="s">
        <v>95</v>
      </c>
      <c r="C47" s="110">
        <f>$I$11</f>
        <v>0.77100000000000002</v>
      </c>
      <c r="D47" s="110">
        <f>$J$11</f>
        <v>23.756</v>
      </c>
      <c r="E47" s="111">
        <f>$K$11</f>
        <v>46.97</v>
      </c>
      <c r="F47" s="110">
        <f>$L$11</f>
        <v>4.4279999999999999</v>
      </c>
      <c r="G47" s="110">
        <f>$M$11</f>
        <v>19.2</v>
      </c>
      <c r="H47" s="112">
        <f>$N$11</f>
        <v>45.27</v>
      </c>
    </row>
    <row r="48" spans="2:8" ht="15" customHeight="1" x14ac:dyDescent="0.2">
      <c r="B48" s="1" t="s">
        <v>96</v>
      </c>
      <c r="C48" s="110">
        <f>$I$12</f>
        <v>1.7000000000000001E-2</v>
      </c>
      <c r="D48" s="110">
        <f>$J$12</f>
        <v>13.853</v>
      </c>
      <c r="E48" s="111">
        <f>$K$12</f>
        <v>56.61</v>
      </c>
      <c r="F48" s="110">
        <f>$L$12</f>
        <v>0.34300000000000003</v>
      </c>
      <c r="G48" s="110">
        <f>$M$12</f>
        <v>2.0390000000000001</v>
      </c>
      <c r="H48" s="112">
        <f>$N$12</f>
        <v>48.4</v>
      </c>
    </row>
    <row r="49" spans="2:8" ht="15" customHeight="1" x14ac:dyDescent="0.2">
      <c r="B49" s="1" t="s">
        <v>97</v>
      </c>
      <c r="C49" s="110">
        <f>$I$13</f>
        <v>4.3999999999999997E-2</v>
      </c>
      <c r="D49" s="110">
        <f>$J$13</f>
        <v>13.848000000000001</v>
      </c>
      <c r="E49" s="111">
        <f>$K$13</f>
        <v>38.31</v>
      </c>
      <c r="F49" s="110">
        <f>$L$13</f>
        <v>0.155</v>
      </c>
      <c r="G49" s="110">
        <f>$M$13</f>
        <v>6.72</v>
      </c>
      <c r="H49" s="112">
        <f>$N$13</f>
        <v>31.42</v>
      </c>
    </row>
    <row r="50" spans="2:8" ht="15" customHeight="1" x14ac:dyDescent="0.2">
      <c r="B50" s="1" t="s">
        <v>98</v>
      </c>
      <c r="C50" s="110">
        <f>$I$14</f>
        <v>0.182</v>
      </c>
      <c r="D50" s="110">
        <f>$J$14</f>
        <v>31.507000000000001</v>
      </c>
      <c r="E50" s="111">
        <f>$K$14</f>
        <v>31.63</v>
      </c>
      <c r="F50" s="110">
        <f>$L$14</f>
        <v>0.317</v>
      </c>
      <c r="G50" s="110">
        <f>$M$14</f>
        <v>14.045999999999999</v>
      </c>
      <c r="H50" s="112">
        <f>$N$14</f>
        <v>25.31</v>
      </c>
    </row>
    <row r="51" spans="2:8" ht="15" customHeight="1" x14ac:dyDescent="0.2">
      <c r="B51" s="1" t="s">
        <v>99</v>
      </c>
      <c r="C51" s="110">
        <f>$I$15</f>
        <v>2.5999999999999999E-2</v>
      </c>
      <c r="D51" s="110">
        <f>$J$15</f>
        <v>14.965999999999999</v>
      </c>
      <c r="E51" s="111">
        <f>$K$15</f>
        <v>39.15</v>
      </c>
      <c r="F51" s="110">
        <f>$L$15</f>
        <v>4.9000000000000002E-2</v>
      </c>
      <c r="G51" s="110">
        <f>$M$15</f>
        <v>9.3209999999999997</v>
      </c>
      <c r="H51" s="112">
        <f>$N$15</f>
        <v>23.56</v>
      </c>
    </row>
    <row r="52" spans="2:8" ht="15" customHeight="1" x14ac:dyDescent="0.2">
      <c r="B52" s="1" t="s">
        <v>100</v>
      </c>
      <c r="C52" s="110">
        <f>$I$16</f>
        <v>1E-3</v>
      </c>
      <c r="D52" s="110">
        <f>$J$16</f>
        <v>8.9410000000000007</v>
      </c>
      <c r="E52" s="111">
        <f>$K$16</f>
        <v>63.67</v>
      </c>
      <c r="F52" s="110">
        <f>$L$16</f>
        <v>5.0000000000000001E-3</v>
      </c>
      <c r="G52" s="110">
        <f>$M$16</f>
        <v>4.54</v>
      </c>
      <c r="H52" s="112">
        <f>$N$16</f>
        <v>36.479999999999997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1.337</v>
      </c>
      <c r="E53" s="111">
        <f>$K$17</f>
        <v>31.68</v>
      </c>
      <c r="F53" s="110">
        <f>$L$17</f>
        <v>0</v>
      </c>
      <c r="G53" s="110">
        <f>$M$17</f>
        <v>1.2090000000000001</v>
      </c>
      <c r="H53" s="112">
        <f>$N$17</f>
        <v>28.35</v>
      </c>
    </row>
    <row r="54" spans="2:8" ht="15" customHeight="1" x14ac:dyDescent="0.2">
      <c r="B54" s="1" t="s">
        <v>102</v>
      </c>
      <c r="C54" s="110">
        <f>$I$18</f>
        <v>2.5999999999999999E-2</v>
      </c>
      <c r="D54" s="110">
        <f>$J$18</f>
        <v>0.496</v>
      </c>
      <c r="E54" s="111">
        <f>$K$18</f>
        <v>52.35</v>
      </c>
      <c r="F54" s="110">
        <f>$L$18</f>
        <v>2.8000000000000001E-2</v>
      </c>
      <c r="G54" s="110">
        <f>$M$18</f>
        <v>0.115</v>
      </c>
      <c r="H54" s="112">
        <f>$N$18</f>
        <v>52.21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1.4139999999999999</v>
      </c>
      <c r="E55" s="111">
        <f>$K$19</f>
        <v>38.159999999999997</v>
      </c>
      <c r="F55" s="110">
        <f>$L$19</f>
        <v>0</v>
      </c>
      <c r="G55" s="110">
        <f>$M$19</f>
        <v>1.542</v>
      </c>
      <c r="H55" s="112">
        <f>$N$19</f>
        <v>35.89</v>
      </c>
    </row>
    <row r="56" spans="2:8" ht="15" customHeight="1" x14ac:dyDescent="0.2">
      <c r="B56" s="1" t="s">
        <v>104</v>
      </c>
      <c r="C56" s="114">
        <f>$I$20</f>
        <v>0.11700000000000001</v>
      </c>
      <c r="D56" s="114">
        <f>$J$20</f>
        <v>12.895</v>
      </c>
      <c r="E56" s="115">
        <f>$K$20</f>
        <v>24.02</v>
      </c>
      <c r="F56" s="114">
        <f>$L$20</f>
        <v>0.33500000000000002</v>
      </c>
      <c r="G56" s="114">
        <f>$M$20</f>
        <v>11.933999999999999</v>
      </c>
      <c r="H56" s="116">
        <f>$N$20</f>
        <v>20.84</v>
      </c>
    </row>
    <row r="59" spans="2:8" ht="15" customHeight="1" x14ac:dyDescent="0.2">
      <c r="B59" s="916" t="s">
        <v>77</v>
      </c>
      <c r="C59" s="918" t="s">
        <v>229</v>
      </c>
      <c r="D59" s="919"/>
      <c r="E59" s="921"/>
      <c r="F59" s="918" t="s">
        <v>230</v>
      </c>
      <c r="G59" s="919"/>
      <c r="H59" s="919"/>
    </row>
    <row r="60" spans="2:8" ht="15" customHeight="1" x14ac:dyDescent="0.2">
      <c r="B60" s="916"/>
      <c r="C60" s="640" t="s">
        <v>78</v>
      </c>
      <c r="D60" s="912" t="s">
        <v>79</v>
      </c>
      <c r="E60" s="920"/>
      <c r="F60" s="640" t="s">
        <v>78</v>
      </c>
      <c r="G60" s="912" t="s">
        <v>79</v>
      </c>
      <c r="H60" s="913"/>
    </row>
    <row r="61" spans="2:8" ht="30" customHeight="1" x14ac:dyDescent="0.2">
      <c r="B61" s="917"/>
      <c r="C61" s="914" t="s">
        <v>327</v>
      </c>
      <c r="D61" s="915"/>
      <c r="E61" s="16" t="s">
        <v>82</v>
      </c>
      <c r="F61" s="914" t="s">
        <v>327</v>
      </c>
      <c r="G61" s="915"/>
      <c r="H61" s="17" t="s">
        <v>82</v>
      </c>
    </row>
    <row r="62" spans="2:8" ht="15" customHeight="1" x14ac:dyDescent="0.2">
      <c r="B62" s="154" t="str">
        <f>Index!$B$4</f>
        <v>Kent South London and East Sussex</v>
      </c>
      <c r="C62" s="154"/>
      <c r="D62" s="154"/>
      <c r="E62" s="154"/>
      <c r="F62" s="154"/>
      <c r="G62" s="154"/>
      <c r="H62" s="154"/>
    </row>
    <row r="63" spans="2:8" ht="15" customHeight="1" x14ac:dyDescent="0.2">
      <c r="B63" s="2" t="s">
        <v>105</v>
      </c>
      <c r="C63" s="108">
        <f>$O$9</f>
        <v>3.371</v>
      </c>
      <c r="D63" s="108">
        <f>$P$9</f>
        <v>109.968</v>
      </c>
      <c r="E63" s="119">
        <f>$Q$9</f>
        <v>21.02</v>
      </c>
      <c r="F63" s="108">
        <f>$R$9</f>
        <v>6.585</v>
      </c>
      <c r="G63" s="108">
        <f>$S$9</f>
        <v>99.257000000000005</v>
      </c>
      <c r="H63" s="120">
        <f>$T$9</f>
        <v>16.010000000000002</v>
      </c>
    </row>
    <row r="64" spans="2:8" ht="15" customHeight="1" x14ac:dyDescent="0.2">
      <c r="B64" s="1" t="s">
        <v>94</v>
      </c>
      <c r="C64" s="110">
        <f>$O$10</f>
        <v>0.68899999999999995</v>
      </c>
      <c r="D64" s="110">
        <f>$P$10</f>
        <v>24.667999999999999</v>
      </c>
      <c r="E64" s="111">
        <f>$Q$10</f>
        <v>29.69</v>
      </c>
      <c r="F64" s="110">
        <f>$R$10</f>
        <v>0.73799999999999999</v>
      </c>
      <c r="G64" s="110">
        <f>$S$10</f>
        <v>16.32</v>
      </c>
      <c r="H64" s="112">
        <f>$T$10</f>
        <v>29.16</v>
      </c>
    </row>
    <row r="65" spans="2:8" ht="15" customHeight="1" x14ac:dyDescent="0.2">
      <c r="B65" s="1" t="s">
        <v>95</v>
      </c>
      <c r="C65" s="110">
        <f>$O$11</f>
        <v>2.06</v>
      </c>
      <c r="D65" s="110">
        <f>$P$11</f>
        <v>25.518999999999998</v>
      </c>
      <c r="E65" s="111">
        <f>$Q$11</f>
        <v>78.14</v>
      </c>
      <c r="F65" s="110">
        <f>$R$11</f>
        <v>4.548</v>
      </c>
      <c r="G65" s="110">
        <f>$S$11</f>
        <v>15.396000000000001</v>
      </c>
      <c r="H65" s="112">
        <f>$T$11</f>
        <v>68.819999999999993</v>
      </c>
    </row>
    <row r="66" spans="2:8" ht="15" customHeight="1" x14ac:dyDescent="0.2">
      <c r="B66" s="1" t="s">
        <v>96</v>
      </c>
      <c r="C66" s="110">
        <f>$O$12</f>
        <v>7.0999999999999994E-2</v>
      </c>
      <c r="D66" s="110">
        <f>$P$12</f>
        <v>2.7989999999999999</v>
      </c>
      <c r="E66" s="111">
        <f>$Q$12</f>
        <v>51.29</v>
      </c>
      <c r="F66" s="110">
        <f>$R$12</f>
        <v>0.32900000000000001</v>
      </c>
      <c r="G66" s="110">
        <f>$S$12</f>
        <v>4.2869999999999999</v>
      </c>
      <c r="H66" s="112">
        <f>$T$12</f>
        <v>47.16</v>
      </c>
    </row>
    <row r="67" spans="2:8" ht="15" customHeight="1" x14ac:dyDescent="0.2">
      <c r="B67" s="1" t="s">
        <v>97</v>
      </c>
      <c r="C67" s="110">
        <f>$O$13</f>
        <v>7.2999999999999995E-2</v>
      </c>
      <c r="D67" s="110">
        <f>$P$13</f>
        <v>8.7590000000000003</v>
      </c>
      <c r="E67" s="111">
        <f>$Q$13</f>
        <v>35.799999999999997</v>
      </c>
      <c r="F67" s="110">
        <f>$R$13</f>
        <v>0.13600000000000001</v>
      </c>
      <c r="G67" s="110">
        <f>$S$13</f>
        <v>8.6349999999999998</v>
      </c>
      <c r="H67" s="112">
        <f>$T$13</f>
        <v>26.98</v>
      </c>
    </row>
    <row r="68" spans="2:8" ht="15" customHeight="1" x14ac:dyDescent="0.2">
      <c r="B68" s="1" t="s">
        <v>98</v>
      </c>
      <c r="C68" s="110">
        <f>$O$14</f>
        <v>0.19700000000000001</v>
      </c>
      <c r="D68" s="110">
        <f>$P$14</f>
        <v>18.143999999999998</v>
      </c>
      <c r="E68" s="111">
        <f>$Q$14</f>
        <v>30.9</v>
      </c>
      <c r="F68" s="110">
        <f>$R$14</f>
        <v>0.36</v>
      </c>
      <c r="G68" s="110">
        <f>$S$14</f>
        <v>12.367000000000001</v>
      </c>
      <c r="H68" s="112">
        <f>$T$14</f>
        <v>20.58</v>
      </c>
    </row>
    <row r="69" spans="2:8" ht="15" customHeight="1" x14ac:dyDescent="0.2">
      <c r="B69" s="1" t="s">
        <v>99</v>
      </c>
      <c r="C69" s="110">
        <f>$O$15</f>
        <v>5.8999999999999997E-2</v>
      </c>
      <c r="D69" s="110">
        <f>$P$15</f>
        <v>15.634</v>
      </c>
      <c r="E69" s="111">
        <f>$Q$15</f>
        <v>33.72</v>
      </c>
      <c r="F69" s="110">
        <f>$R$15</f>
        <v>5.3999999999999999E-2</v>
      </c>
      <c r="G69" s="110">
        <f>$S$15</f>
        <v>10.798</v>
      </c>
      <c r="H69" s="112">
        <f>$T$15</f>
        <v>22.32</v>
      </c>
    </row>
    <row r="70" spans="2:8" ht="15" customHeight="1" x14ac:dyDescent="0.2">
      <c r="B70" s="1" t="s">
        <v>100</v>
      </c>
      <c r="C70" s="110">
        <f>$O$16</f>
        <v>1E-3</v>
      </c>
      <c r="D70" s="110">
        <f>$P$16</f>
        <v>2.8330000000000002</v>
      </c>
      <c r="E70" s="111">
        <f>$Q$16</f>
        <v>28.85</v>
      </c>
      <c r="F70" s="110">
        <f>$R$16</f>
        <v>5.0000000000000001E-3</v>
      </c>
      <c r="G70" s="110">
        <f>$S$16</f>
        <v>6.1550000000000002</v>
      </c>
      <c r="H70" s="112">
        <f>$T$16</f>
        <v>33.86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1.34</v>
      </c>
      <c r="E71" s="111">
        <f>$Q$17</f>
        <v>26.38</v>
      </c>
      <c r="F71" s="110">
        <f>$R$17</f>
        <v>0</v>
      </c>
      <c r="G71" s="110">
        <f>$S$17</f>
        <v>1.4279999999999999</v>
      </c>
      <c r="H71" s="112">
        <f>$T$17</f>
        <v>25.49</v>
      </c>
    </row>
    <row r="72" spans="2:8" ht="15" customHeight="1" x14ac:dyDescent="0.2">
      <c r="B72" s="1" t="s">
        <v>102</v>
      </c>
      <c r="C72" s="110">
        <f>$O$18</f>
        <v>3.7999999999999999E-2</v>
      </c>
      <c r="D72" s="110">
        <f>$P$18</f>
        <v>0.93100000000000005</v>
      </c>
      <c r="E72" s="111">
        <f>$Q$18</f>
        <v>74.959999999999994</v>
      </c>
      <c r="F72" s="110">
        <f>$R$18</f>
        <v>2.9000000000000001E-2</v>
      </c>
      <c r="G72" s="110">
        <f>$S$18</f>
        <v>1.3029999999999999</v>
      </c>
      <c r="H72" s="112">
        <f>$T$18</f>
        <v>61.93</v>
      </c>
    </row>
    <row r="73" spans="2:8" ht="15" customHeight="1" x14ac:dyDescent="0.2">
      <c r="B73" s="1" t="s">
        <v>103</v>
      </c>
      <c r="C73" s="110">
        <f>$O$19</f>
        <v>0</v>
      </c>
      <c r="D73" s="110">
        <f>$P$19</f>
        <v>1.659</v>
      </c>
      <c r="E73" s="111">
        <f>$Q$19</f>
        <v>34.450000000000003</v>
      </c>
      <c r="F73" s="110">
        <f>$R$19</f>
        <v>0</v>
      </c>
      <c r="G73" s="110">
        <f>$S$19</f>
        <v>2.1549999999999998</v>
      </c>
      <c r="H73" s="112">
        <f>$T$19</f>
        <v>32.65</v>
      </c>
    </row>
    <row r="74" spans="2:8" ht="15" customHeight="1" x14ac:dyDescent="0.2">
      <c r="B74" s="1" t="s">
        <v>104</v>
      </c>
      <c r="C74" s="114">
        <f>$O$20</f>
        <v>0.183</v>
      </c>
      <c r="D74" s="114">
        <f>$P$20</f>
        <v>13.79</v>
      </c>
      <c r="E74" s="115">
        <f>$Q$20</f>
        <v>20.68</v>
      </c>
      <c r="F74" s="114">
        <f>$R$20</f>
        <v>0.38600000000000001</v>
      </c>
      <c r="G74" s="114">
        <f>$S$20</f>
        <v>20.494</v>
      </c>
      <c r="H74" s="116">
        <f>$T$20</f>
        <v>28.85</v>
      </c>
    </row>
    <row r="77" spans="2:8" ht="15" customHeight="1" x14ac:dyDescent="0.2">
      <c r="B77" s="916" t="s">
        <v>77</v>
      </c>
      <c r="C77" s="918" t="s">
        <v>334</v>
      </c>
      <c r="D77" s="919"/>
      <c r="E77" s="921"/>
      <c r="F77" s="918" t="s">
        <v>335</v>
      </c>
      <c r="G77" s="919"/>
      <c r="H77" s="919"/>
    </row>
    <row r="78" spans="2:8" ht="15" customHeight="1" x14ac:dyDescent="0.2">
      <c r="B78" s="916"/>
      <c r="C78" s="640" t="s">
        <v>78</v>
      </c>
      <c r="D78" s="912" t="s">
        <v>79</v>
      </c>
      <c r="E78" s="920"/>
      <c r="F78" s="640" t="s">
        <v>78</v>
      </c>
      <c r="G78" s="912" t="s">
        <v>79</v>
      </c>
      <c r="H78" s="913"/>
    </row>
    <row r="79" spans="2:8" ht="30" customHeight="1" x14ac:dyDescent="0.2">
      <c r="B79" s="917"/>
      <c r="C79" s="914" t="s">
        <v>327</v>
      </c>
      <c r="D79" s="915"/>
      <c r="E79" s="16" t="s">
        <v>82</v>
      </c>
      <c r="F79" s="914" t="s">
        <v>327</v>
      </c>
      <c r="G79" s="915"/>
      <c r="H79" s="17" t="s">
        <v>82</v>
      </c>
    </row>
    <row r="80" spans="2:8" ht="15" customHeight="1" x14ac:dyDescent="0.2">
      <c r="B80" s="154" t="str">
        <f>Index!$B$4</f>
        <v>Kent South London and East Sussex</v>
      </c>
      <c r="C80" s="154"/>
      <c r="D80" s="154"/>
      <c r="E80" s="154"/>
      <c r="F80" s="154"/>
      <c r="G80" s="154"/>
      <c r="H80" s="154"/>
    </row>
    <row r="81" spans="2:8" ht="15" customHeight="1" x14ac:dyDescent="0.2">
      <c r="B81" s="2" t="s">
        <v>105</v>
      </c>
      <c r="C81" s="108">
        <f>$U$9</f>
        <v>5.7949999999999999</v>
      </c>
      <c r="D81" s="108">
        <f>$V$9</f>
        <v>122.413</v>
      </c>
      <c r="E81" s="119">
        <f>$W$9</f>
        <v>23.92</v>
      </c>
      <c r="F81" s="108">
        <f>$X$9</f>
        <v>7.8540000000000001</v>
      </c>
      <c r="G81" s="108">
        <f>$Y$9</f>
        <v>113.898</v>
      </c>
      <c r="H81" s="120">
        <f>$Z$9</f>
        <v>12.83</v>
      </c>
    </row>
    <row r="82" spans="2:8" ht="15" customHeight="1" x14ac:dyDescent="0.2">
      <c r="B82" s="1" t="s">
        <v>94</v>
      </c>
      <c r="C82" s="110">
        <f>$U$10</f>
        <v>0.77600000000000002</v>
      </c>
      <c r="D82" s="110">
        <f>$V$10</f>
        <v>40.883000000000003</v>
      </c>
      <c r="E82" s="111">
        <f>$W$10</f>
        <v>66.89</v>
      </c>
      <c r="F82" s="110">
        <f>$X$10</f>
        <v>0.76300000000000001</v>
      </c>
      <c r="G82" s="110">
        <f>$Y$10</f>
        <v>23.875</v>
      </c>
      <c r="H82" s="112">
        <f>$Z$10</f>
        <v>40.53</v>
      </c>
    </row>
    <row r="83" spans="2:8" ht="15" customHeight="1" x14ac:dyDescent="0.2">
      <c r="B83" s="1" t="s">
        <v>95</v>
      </c>
      <c r="C83" s="110">
        <f>$U$11</f>
        <v>2.21</v>
      </c>
      <c r="D83" s="110">
        <f>$V$11</f>
        <v>5.5759999999999996</v>
      </c>
      <c r="E83" s="111">
        <f>$W$11</f>
        <v>38.81</v>
      </c>
      <c r="F83" s="110">
        <f>$X$11</f>
        <v>4.5030000000000001</v>
      </c>
      <c r="G83" s="110">
        <f>$Y$11</f>
        <v>6.27</v>
      </c>
      <c r="H83" s="112">
        <f>$Z$11</f>
        <v>36.340000000000003</v>
      </c>
    </row>
    <row r="84" spans="2:8" ht="15" customHeight="1" x14ac:dyDescent="0.2">
      <c r="B84" s="1" t="s">
        <v>96</v>
      </c>
      <c r="C84" s="110">
        <f>$U$12</f>
        <v>0.70799999999999996</v>
      </c>
      <c r="D84" s="110">
        <f>$V$12</f>
        <v>4.657</v>
      </c>
      <c r="E84" s="111">
        <f>$W$12</f>
        <v>43.3</v>
      </c>
      <c r="F84" s="110">
        <f>$X$12</f>
        <v>0.98699999999999999</v>
      </c>
      <c r="G84" s="110">
        <f>$Y$12</f>
        <v>8.8249999999999993</v>
      </c>
      <c r="H84" s="112">
        <f>$Z$12</f>
        <v>46.15</v>
      </c>
    </row>
    <row r="85" spans="2:8" ht="15" customHeight="1" x14ac:dyDescent="0.2">
      <c r="B85" s="1" t="s">
        <v>97</v>
      </c>
      <c r="C85" s="110">
        <f>$U$13</f>
        <v>0.54100000000000004</v>
      </c>
      <c r="D85" s="110">
        <f>$V$13</f>
        <v>10.534000000000001</v>
      </c>
      <c r="E85" s="111">
        <f>$W$13</f>
        <v>24.85</v>
      </c>
      <c r="F85" s="110">
        <f>$X$13</f>
        <v>0.27200000000000002</v>
      </c>
      <c r="G85" s="110">
        <f>$Y$13</f>
        <v>12.869</v>
      </c>
      <c r="H85" s="112">
        <f>$Z$13</f>
        <v>23.85</v>
      </c>
    </row>
    <row r="86" spans="2:8" ht="15" customHeight="1" x14ac:dyDescent="0.2">
      <c r="B86" s="1" t="s">
        <v>98</v>
      </c>
      <c r="C86" s="110">
        <f>$U$14</f>
        <v>0.79100000000000004</v>
      </c>
      <c r="D86" s="110">
        <f>$V$14</f>
        <v>16.323</v>
      </c>
      <c r="E86" s="111">
        <f>$W$14</f>
        <v>18.21</v>
      </c>
      <c r="F86" s="110">
        <f>$X$14</f>
        <v>0.50700000000000001</v>
      </c>
      <c r="G86" s="110">
        <f>$Y$14</f>
        <v>20.780999999999999</v>
      </c>
      <c r="H86" s="112">
        <f>$Z$14</f>
        <v>21.01</v>
      </c>
    </row>
    <row r="87" spans="2:8" ht="15" customHeight="1" x14ac:dyDescent="0.2">
      <c r="B87" s="1" t="s">
        <v>99</v>
      </c>
      <c r="C87" s="110">
        <f>$U$15</f>
        <v>5.2999999999999999E-2</v>
      </c>
      <c r="D87" s="110">
        <f>$V$15</f>
        <v>18.581</v>
      </c>
      <c r="E87" s="111">
        <f>$W$15</f>
        <v>29.96</v>
      </c>
      <c r="F87" s="110">
        <f>$X$15</f>
        <v>5.7000000000000002E-2</v>
      </c>
      <c r="G87" s="110">
        <f>$Y$15</f>
        <v>13.337999999999999</v>
      </c>
      <c r="H87" s="112">
        <f>$Z$15</f>
        <v>28.69</v>
      </c>
    </row>
    <row r="88" spans="2:8" ht="15" customHeight="1" x14ac:dyDescent="0.2">
      <c r="B88" s="1" t="s">
        <v>100</v>
      </c>
      <c r="C88" s="110">
        <f>$U$16</f>
        <v>6.0000000000000001E-3</v>
      </c>
      <c r="D88" s="110">
        <f>$V$16</f>
        <v>3.4020000000000001</v>
      </c>
      <c r="E88" s="111">
        <f>$W$16</f>
        <v>26.33</v>
      </c>
      <c r="F88" s="110">
        <f>$X$16</f>
        <v>4.0000000000000001E-3</v>
      </c>
      <c r="G88" s="110">
        <f>$Y$16</f>
        <v>5.1150000000000002</v>
      </c>
      <c r="H88" s="112">
        <f>$Z$16</f>
        <v>27.71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1.536</v>
      </c>
      <c r="E89" s="111">
        <f>$W$17</f>
        <v>24.33</v>
      </c>
      <c r="F89" s="110">
        <f>$X$17</f>
        <v>0</v>
      </c>
      <c r="G89" s="110">
        <f>$Y$17</f>
        <v>1.544</v>
      </c>
      <c r="H89" s="112">
        <f>$Z$17</f>
        <v>24.46</v>
      </c>
    </row>
    <row r="90" spans="2:8" ht="15" customHeight="1" x14ac:dyDescent="0.2">
      <c r="B90" s="1" t="s">
        <v>102</v>
      </c>
      <c r="C90" s="110">
        <f>$U$18</f>
        <v>0.13</v>
      </c>
      <c r="D90" s="110">
        <f>$V$18</f>
        <v>1.288</v>
      </c>
      <c r="E90" s="111">
        <f>$W$18</f>
        <v>62.2</v>
      </c>
      <c r="F90" s="110">
        <f>$X$18</f>
        <v>0.03</v>
      </c>
      <c r="G90" s="110">
        <f>$Y$18</f>
        <v>1.262</v>
      </c>
      <c r="H90" s="112">
        <f>$Z$18</f>
        <v>64.239999999999995</v>
      </c>
    </row>
    <row r="91" spans="2:8" ht="15" customHeight="1" x14ac:dyDescent="0.2">
      <c r="B91" s="1" t="s">
        <v>103</v>
      </c>
      <c r="C91" s="110">
        <f>$U$19</f>
        <v>0</v>
      </c>
      <c r="D91" s="110">
        <f>$V$19</f>
        <v>3.7719999999999998</v>
      </c>
      <c r="E91" s="111">
        <f>$W$19</f>
        <v>46.23</v>
      </c>
      <c r="F91" s="110">
        <f>$X$19</f>
        <v>0</v>
      </c>
      <c r="G91" s="110">
        <f>$Y$19</f>
        <v>2.746</v>
      </c>
      <c r="H91" s="112">
        <f>$Z$19</f>
        <v>40.15</v>
      </c>
    </row>
    <row r="92" spans="2:8" ht="15" customHeight="1" x14ac:dyDescent="0.2">
      <c r="B92" s="1" t="s">
        <v>104</v>
      </c>
      <c r="C92" s="114">
        <f>$U$20</f>
        <v>0.57999999999999996</v>
      </c>
      <c r="D92" s="114">
        <f>$V$20</f>
        <v>16.2</v>
      </c>
      <c r="E92" s="115">
        <f>$W$20</f>
        <v>19.260000000000002</v>
      </c>
      <c r="F92" s="114">
        <f>$X$20</f>
        <v>0.72899999999999998</v>
      </c>
      <c r="G92" s="114">
        <f>$Y$20</f>
        <v>19.271999999999998</v>
      </c>
      <c r="H92" s="116">
        <f>$Z$20</f>
        <v>23.65</v>
      </c>
    </row>
    <row r="95" spans="2:8" ht="15" customHeight="1" x14ac:dyDescent="0.2">
      <c r="B95" s="916" t="s">
        <v>77</v>
      </c>
      <c r="C95" s="918" t="s">
        <v>233</v>
      </c>
      <c r="D95" s="919"/>
      <c r="E95" s="921"/>
      <c r="F95" s="918" t="s">
        <v>234</v>
      </c>
      <c r="G95" s="919"/>
      <c r="H95" s="919"/>
    </row>
    <row r="96" spans="2:8" ht="15" customHeight="1" x14ac:dyDescent="0.2">
      <c r="B96" s="916"/>
      <c r="C96" s="640" t="s">
        <v>78</v>
      </c>
      <c r="D96" s="912" t="s">
        <v>79</v>
      </c>
      <c r="E96" s="920"/>
      <c r="F96" s="640" t="s">
        <v>78</v>
      </c>
      <c r="G96" s="912" t="s">
        <v>79</v>
      </c>
      <c r="H96" s="913"/>
    </row>
    <row r="97" spans="2:8" ht="30" customHeight="1" x14ac:dyDescent="0.2">
      <c r="B97" s="917"/>
      <c r="C97" s="914" t="s">
        <v>327</v>
      </c>
      <c r="D97" s="915"/>
      <c r="E97" s="16" t="s">
        <v>82</v>
      </c>
      <c r="F97" s="914" t="s">
        <v>327</v>
      </c>
      <c r="G97" s="915"/>
      <c r="H97" s="17" t="s">
        <v>82</v>
      </c>
    </row>
    <row r="98" spans="2:8" ht="15" customHeight="1" x14ac:dyDescent="0.2">
      <c r="B98" s="154" t="str">
        <f>Index!$B$4</f>
        <v>Kent South London and East Sussex</v>
      </c>
      <c r="C98" s="154"/>
      <c r="D98" s="154"/>
      <c r="E98" s="154"/>
      <c r="F98" s="154"/>
      <c r="G98" s="154"/>
      <c r="H98" s="154"/>
    </row>
    <row r="99" spans="2:8" ht="15" customHeight="1" x14ac:dyDescent="0.2">
      <c r="B99" s="2" t="s">
        <v>105</v>
      </c>
      <c r="C99" s="108">
        <f>$AA$9</f>
        <v>4.4390000000000001</v>
      </c>
      <c r="D99" s="108">
        <f>$AB$9</f>
        <v>206.43100000000001</v>
      </c>
      <c r="E99" s="119">
        <f>$AC$9</f>
        <v>20.51</v>
      </c>
      <c r="F99" s="108">
        <f>$AD$9</f>
        <v>17.875</v>
      </c>
      <c r="G99" s="108">
        <f>$AE$9</f>
        <v>115.17100000000001</v>
      </c>
      <c r="H99" s="120">
        <f>$AF$9</f>
        <v>14.26</v>
      </c>
    </row>
    <row r="100" spans="2:8" ht="15" customHeight="1" x14ac:dyDescent="0.2">
      <c r="B100" s="1" t="s">
        <v>94</v>
      </c>
      <c r="C100" s="110">
        <f>$AA$10</f>
        <v>0.75700000000000001</v>
      </c>
      <c r="D100" s="110">
        <f>$AB$10</f>
        <v>33.975000000000001</v>
      </c>
      <c r="E100" s="111">
        <f>$AC$10</f>
        <v>38.159999999999997</v>
      </c>
      <c r="F100" s="110">
        <f>$AD$10</f>
        <v>3.8730000000000002</v>
      </c>
      <c r="G100" s="110">
        <f>$AE$10</f>
        <v>15.968</v>
      </c>
      <c r="H100" s="112">
        <f>$AF$10</f>
        <v>21.83</v>
      </c>
    </row>
    <row r="101" spans="2:8" ht="15" customHeight="1" x14ac:dyDescent="0.2">
      <c r="B101" s="1" t="s">
        <v>95</v>
      </c>
      <c r="C101" s="110">
        <f>$AA$11</f>
        <v>1.9850000000000001</v>
      </c>
      <c r="D101" s="110">
        <f>$AB$11</f>
        <v>41.987000000000002</v>
      </c>
      <c r="E101" s="111">
        <f>$AC$11</f>
        <v>68.33</v>
      </c>
      <c r="F101" s="110">
        <f>$AD$11</f>
        <v>11.513</v>
      </c>
      <c r="G101" s="110">
        <f>$AE$11</f>
        <v>16.123999999999999</v>
      </c>
      <c r="H101" s="112">
        <f>$AF$11</f>
        <v>54.08</v>
      </c>
    </row>
    <row r="102" spans="2:8" ht="15" customHeight="1" x14ac:dyDescent="0.2">
      <c r="B102" s="1" t="s">
        <v>96</v>
      </c>
      <c r="C102" s="110">
        <f>$AA$12</f>
        <v>0.83399999999999996</v>
      </c>
      <c r="D102" s="110">
        <f>$AB$12</f>
        <v>7.9359999999999999</v>
      </c>
      <c r="E102" s="111">
        <f>$AC$12</f>
        <v>49.79</v>
      </c>
      <c r="F102" s="110">
        <f>$AD$12</f>
        <v>0.35099999999999998</v>
      </c>
      <c r="G102" s="110">
        <f>$AE$12</f>
        <v>10.238</v>
      </c>
      <c r="H102" s="112">
        <f>$AF$12</f>
        <v>62.76</v>
      </c>
    </row>
    <row r="103" spans="2:8" ht="15" customHeight="1" x14ac:dyDescent="0.2">
      <c r="B103" s="1" t="s">
        <v>97</v>
      </c>
      <c r="C103" s="110">
        <f>$AA$13</f>
        <v>0.23200000000000001</v>
      </c>
      <c r="D103" s="110">
        <f>$AB$13</f>
        <v>17.201000000000001</v>
      </c>
      <c r="E103" s="111">
        <f>$AC$13</f>
        <v>36.479999999999997</v>
      </c>
      <c r="F103" s="110">
        <f>$AD$13</f>
        <v>0.27900000000000003</v>
      </c>
      <c r="G103" s="110">
        <f>$AE$13</f>
        <v>15.77</v>
      </c>
      <c r="H103" s="112">
        <f>$AF$13</f>
        <v>30.2</v>
      </c>
    </row>
    <row r="104" spans="2:8" ht="15" customHeight="1" x14ac:dyDescent="0.2">
      <c r="B104" s="1" t="s">
        <v>98</v>
      </c>
      <c r="C104" s="110">
        <f>$AA$14</f>
        <v>0.215</v>
      </c>
      <c r="D104" s="110">
        <f>$AB$14</f>
        <v>18.481000000000002</v>
      </c>
      <c r="E104" s="111">
        <f>$AC$14</f>
        <v>23.37</v>
      </c>
      <c r="F104" s="110">
        <f>$AD$14</f>
        <v>0.75800000000000001</v>
      </c>
      <c r="G104" s="110">
        <f>$AE$14</f>
        <v>18.241</v>
      </c>
      <c r="H104" s="112">
        <f>$AF$14</f>
        <v>24.05</v>
      </c>
    </row>
    <row r="105" spans="2:8" ht="15" customHeight="1" x14ac:dyDescent="0.2">
      <c r="B105" s="1" t="s">
        <v>99</v>
      </c>
      <c r="C105" s="110">
        <f>$AA$15</f>
        <v>5.6000000000000001E-2</v>
      </c>
      <c r="D105" s="110">
        <f>$AB$15</f>
        <v>41.082999999999998</v>
      </c>
      <c r="E105" s="111">
        <f>$AC$15</f>
        <v>57.18</v>
      </c>
      <c r="F105" s="110">
        <f>$AD$15</f>
        <v>0.13200000000000001</v>
      </c>
      <c r="G105" s="110">
        <f>$AE$15</f>
        <v>11.128</v>
      </c>
      <c r="H105" s="112">
        <f>$AF$15</f>
        <v>31.88</v>
      </c>
    </row>
    <row r="106" spans="2:8" ht="15" customHeight="1" x14ac:dyDescent="0.2">
      <c r="B106" s="1" t="s">
        <v>100</v>
      </c>
      <c r="C106" s="110">
        <f>$AA$16</f>
        <v>1E-3</v>
      </c>
      <c r="D106" s="110">
        <f>$AB$16</f>
        <v>11.9</v>
      </c>
      <c r="E106" s="111">
        <f>$AC$16</f>
        <v>47.87</v>
      </c>
      <c r="F106" s="110">
        <f>$AD$16</f>
        <v>4.0000000000000001E-3</v>
      </c>
      <c r="G106" s="110">
        <f>$AE$16</f>
        <v>2.1749999999999998</v>
      </c>
      <c r="H106" s="112">
        <f>$AF$16</f>
        <v>27.21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1.744</v>
      </c>
      <c r="E107" s="111">
        <f>$AC$17</f>
        <v>25.33</v>
      </c>
      <c r="F107" s="110">
        <f>$AD$17</f>
        <v>0</v>
      </c>
      <c r="G107" s="110">
        <f>$AE$17</f>
        <v>1.8149999999999999</v>
      </c>
      <c r="H107" s="112">
        <f>$AF$17</f>
        <v>24.89</v>
      </c>
    </row>
    <row r="108" spans="2:8" ht="15" customHeight="1" x14ac:dyDescent="0.2">
      <c r="B108" s="1" t="s">
        <v>102</v>
      </c>
      <c r="C108" s="110">
        <f>$AA$18</f>
        <v>2.5000000000000001E-2</v>
      </c>
      <c r="D108" s="110">
        <f>$AB$18</f>
        <v>1.4219999999999999</v>
      </c>
      <c r="E108" s="111">
        <f>$AC$18</f>
        <v>59.37</v>
      </c>
      <c r="F108" s="110">
        <f>$AD$18</f>
        <v>0.11600000000000001</v>
      </c>
      <c r="G108" s="110">
        <f>$AE$18</f>
        <v>6.0979999999999999</v>
      </c>
      <c r="H108" s="112">
        <f>$AF$18</f>
        <v>82.13</v>
      </c>
    </row>
    <row r="109" spans="2:8" ht="15" customHeight="1" x14ac:dyDescent="0.2">
      <c r="B109" s="1" t="s">
        <v>103</v>
      </c>
      <c r="C109" s="110">
        <f>$AA$19</f>
        <v>0</v>
      </c>
      <c r="D109" s="110">
        <f>$AB$19</f>
        <v>3.8</v>
      </c>
      <c r="E109" s="111">
        <f>$AC$19</f>
        <v>45.29</v>
      </c>
      <c r="F109" s="110">
        <f>$AD$19</f>
        <v>0</v>
      </c>
      <c r="G109" s="110">
        <f>$AE$19</f>
        <v>2.028</v>
      </c>
      <c r="H109" s="112">
        <f>$AF$19</f>
        <v>43.44</v>
      </c>
    </row>
    <row r="110" spans="2:8" ht="15" customHeight="1" x14ac:dyDescent="0.2">
      <c r="B110" s="1" t="s">
        <v>104</v>
      </c>
      <c r="C110" s="114">
        <f>$AA$20</f>
        <v>0.33500000000000002</v>
      </c>
      <c r="D110" s="114">
        <f>$AB$20</f>
        <v>27.542000000000002</v>
      </c>
      <c r="E110" s="115">
        <f>$AC$20</f>
        <v>33.33</v>
      </c>
      <c r="F110" s="114">
        <f>$AD$20</f>
        <v>0.84899999999999998</v>
      </c>
      <c r="G110" s="114">
        <f>$AE$20</f>
        <v>19.544</v>
      </c>
      <c r="H110" s="116">
        <f>$AF$20</f>
        <v>26.83</v>
      </c>
    </row>
    <row r="113" spans="2:5" ht="15" customHeight="1" x14ac:dyDescent="0.2">
      <c r="B113" s="916" t="s">
        <v>77</v>
      </c>
      <c r="C113" s="918" t="s">
        <v>235</v>
      </c>
      <c r="D113" s="919"/>
      <c r="E113" s="919"/>
    </row>
    <row r="114" spans="2:5" ht="15" customHeight="1" x14ac:dyDescent="0.2">
      <c r="B114" s="916"/>
      <c r="C114" s="640" t="s">
        <v>78</v>
      </c>
      <c r="D114" s="912" t="s">
        <v>79</v>
      </c>
      <c r="E114" s="913"/>
    </row>
    <row r="115" spans="2:5" ht="30" customHeight="1" x14ac:dyDescent="0.2">
      <c r="B115" s="917"/>
      <c r="C115" s="914" t="s">
        <v>327</v>
      </c>
      <c r="D115" s="915"/>
      <c r="E115" s="17" t="s">
        <v>82</v>
      </c>
    </row>
    <row r="116" spans="2:5" ht="15" customHeight="1" x14ac:dyDescent="0.2">
      <c r="B116" s="154" t="str">
        <f>Index!$B$4</f>
        <v>Kent South London and East Sussex</v>
      </c>
      <c r="C116" s="154"/>
      <c r="D116" s="154"/>
      <c r="E116" s="154"/>
    </row>
    <row r="117" spans="2:5" ht="15" customHeight="1" x14ac:dyDescent="0.2">
      <c r="B117" s="2" t="s">
        <v>105</v>
      </c>
      <c r="C117" s="108">
        <f>$AG$9</f>
        <v>4.6109999999999998</v>
      </c>
      <c r="D117" s="108">
        <f>$AH$9</f>
        <v>186.05799999999999</v>
      </c>
      <c r="E117" s="120">
        <f>$AI$9</f>
        <v>18.25</v>
      </c>
    </row>
    <row r="118" spans="2:5" ht="15" customHeight="1" x14ac:dyDescent="0.2">
      <c r="B118" s="1" t="s">
        <v>94</v>
      </c>
      <c r="C118" s="110">
        <f>$AG$10</f>
        <v>1.5369999999999999</v>
      </c>
      <c r="D118" s="110">
        <f>$AH$10</f>
        <v>41.993000000000002</v>
      </c>
      <c r="E118" s="112">
        <f>$AI$10</f>
        <v>48.6</v>
      </c>
    </row>
    <row r="119" spans="2:5" ht="15" customHeight="1" x14ac:dyDescent="0.2">
      <c r="B119" s="1" t="s">
        <v>95</v>
      </c>
      <c r="C119" s="110">
        <f>$AG$11</f>
        <v>2.081</v>
      </c>
      <c r="D119" s="110">
        <f>$AH$11</f>
        <v>4.5590000000000002</v>
      </c>
      <c r="E119" s="112">
        <f>$AI$11</f>
        <v>38.28</v>
      </c>
    </row>
    <row r="120" spans="2:5" ht="15" customHeight="1" x14ac:dyDescent="0.2">
      <c r="B120" s="1" t="s">
        <v>96</v>
      </c>
      <c r="C120" s="110">
        <f>$AG$12</f>
        <v>0.24199999999999999</v>
      </c>
      <c r="D120" s="110">
        <f>$AH$12</f>
        <v>9.0779999999999994</v>
      </c>
      <c r="E120" s="112">
        <f>$AI$12</f>
        <v>59.4</v>
      </c>
    </row>
    <row r="121" spans="2:5" ht="15" customHeight="1" x14ac:dyDescent="0.2">
      <c r="B121" s="1" t="s">
        <v>97</v>
      </c>
      <c r="C121" s="110">
        <f>$AG$13</f>
        <v>0.14099999999999999</v>
      </c>
      <c r="D121" s="110">
        <f>$AH$13</f>
        <v>17.754000000000001</v>
      </c>
      <c r="E121" s="112">
        <f>$AI$13</f>
        <v>36.479999999999997</v>
      </c>
    </row>
    <row r="122" spans="2:5" ht="15" customHeight="1" x14ac:dyDescent="0.2">
      <c r="B122" s="1" t="s">
        <v>98</v>
      </c>
      <c r="C122" s="110">
        <f>$AG$14</f>
        <v>0.30499999999999999</v>
      </c>
      <c r="D122" s="110">
        <f>$AH$14</f>
        <v>37.898000000000003</v>
      </c>
      <c r="E122" s="112">
        <f>$AI$14</f>
        <v>28.11</v>
      </c>
    </row>
    <row r="123" spans="2:5" ht="15" customHeight="1" x14ac:dyDescent="0.2">
      <c r="B123" s="1" t="s">
        <v>99</v>
      </c>
      <c r="C123" s="110">
        <f>$AG$15</f>
        <v>5.3999999999999999E-2</v>
      </c>
      <c r="D123" s="110">
        <f>$AH$15</f>
        <v>7.3760000000000003</v>
      </c>
      <c r="E123" s="112">
        <f>$AI$15</f>
        <v>23.79</v>
      </c>
    </row>
    <row r="124" spans="2:5" ht="15" customHeight="1" x14ac:dyDescent="0.2">
      <c r="B124" s="1" t="s">
        <v>100</v>
      </c>
      <c r="C124" s="110">
        <f>$AG$16</f>
        <v>0</v>
      </c>
      <c r="D124" s="110">
        <f>$AH$16</f>
        <v>3.121</v>
      </c>
      <c r="E124" s="112">
        <f>$AI$16</f>
        <v>34.340000000000003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3.0720000000000001</v>
      </c>
      <c r="E125" s="112">
        <f>$AI$17</f>
        <v>31.39</v>
      </c>
    </row>
    <row r="126" spans="2:5" ht="15" customHeight="1" x14ac:dyDescent="0.2">
      <c r="B126" s="1" t="s">
        <v>102</v>
      </c>
      <c r="C126" s="110">
        <f>$AG$18</f>
        <v>2.8000000000000001E-2</v>
      </c>
      <c r="D126" s="110">
        <f>$AH$18</f>
        <v>1.1080000000000001</v>
      </c>
      <c r="E126" s="112">
        <f>$AI$18</f>
        <v>57.92</v>
      </c>
    </row>
    <row r="127" spans="2:5" ht="15" customHeight="1" x14ac:dyDescent="0.2">
      <c r="B127" s="1" t="s">
        <v>103</v>
      </c>
      <c r="C127" s="110">
        <f>$AG$19</f>
        <v>0</v>
      </c>
      <c r="D127" s="110">
        <f>$AH$19</f>
        <v>9.6300000000000008</v>
      </c>
      <c r="E127" s="112">
        <f>$AI$19</f>
        <v>79.89</v>
      </c>
    </row>
    <row r="128" spans="2:5" ht="15" customHeight="1" x14ac:dyDescent="0.2">
      <c r="B128" s="1" t="s">
        <v>104</v>
      </c>
      <c r="C128" s="114">
        <f>$AG$20</f>
        <v>0.223</v>
      </c>
      <c r="D128" s="114">
        <f>$AH$20</f>
        <v>51.466999999999999</v>
      </c>
      <c r="E128" s="116">
        <f>$AI$20</f>
        <v>35.06</v>
      </c>
    </row>
  </sheetData>
  <mergeCells count="73">
    <mergeCell ref="C7:D7"/>
    <mergeCell ref="F7:G7"/>
    <mergeCell ref="I7:J7"/>
    <mergeCell ref="L7:M7"/>
    <mergeCell ref="O7:P7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207</v>
      </c>
      <c r="C3" t="s">
        <v>495</v>
      </c>
    </row>
    <row r="5" spans="2:35" ht="15" customHeight="1" x14ac:dyDescent="0.2">
      <c r="B5" s="924" t="s">
        <v>359</v>
      </c>
      <c r="C5" s="926" t="s">
        <v>333</v>
      </c>
      <c r="D5" s="926"/>
      <c r="E5" s="926"/>
      <c r="F5" s="926" t="s">
        <v>224</v>
      </c>
      <c r="G5" s="926"/>
      <c r="H5" s="926"/>
      <c r="I5" s="926" t="s">
        <v>227</v>
      </c>
      <c r="J5" s="926"/>
      <c r="K5" s="926"/>
      <c r="L5" s="926" t="s">
        <v>228</v>
      </c>
      <c r="M5" s="926"/>
      <c r="N5" s="926"/>
      <c r="O5" s="926" t="s">
        <v>229</v>
      </c>
      <c r="P5" s="926"/>
      <c r="Q5" s="926"/>
      <c r="R5" s="926" t="s">
        <v>230</v>
      </c>
      <c r="S5" s="926"/>
      <c r="T5" s="926"/>
      <c r="U5" s="926" t="s">
        <v>334</v>
      </c>
      <c r="V5" s="926"/>
      <c r="W5" s="926"/>
      <c r="X5" s="926" t="s">
        <v>335</v>
      </c>
      <c r="Y5" s="926"/>
      <c r="Z5" s="926"/>
      <c r="AA5" s="926" t="s">
        <v>233</v>
      </c>
      <c r="AB5" s="926"/>
      <c r="AC5" s="926"/>
      <c r="AD5" s="926" t="s">
        <v>234</v>
      </c>
      <c r="AE5" s="926"/>
      <c r="AF5" s="926"/>
      <c r="AG5" s="926" t="s">
        <v>235</v>
      </c>
      <c r="AH5" s="926"/>
      <c r="AI5" s="918"/>
    </row>
    <row r="6" spans="2:35" ht="15" customHeight="1" x14ac:dyDescent="0.2">
      <c r="B6" s="925"/>
      <c r="C6" s="103" t="s">
        <v>78</v>
      </c>
      <c r="D6" s="922" t="s">
        <v>79</v>
      </c>
      <c r="E6" s="922"/>
      <c r="F6" s="103" t="s">
        <v>78</v>
      </c>
      <c r="G6" s="922" t="s">
        <v>79</v>
      </c>
      <c r="H6" s="922"/>
      <c r="I6" s="103" t="s">
        <v>78</v>
      </c>
      <c r="J6" s="922" t="s">
        <v>79</v>
      </c>
      <c r="K6" s="922"/>
      <c r="L6" s="103" t="s">
        <v>78</v>
      </c>
      <c r="M6" s="922" t="s">
        <v>79</v>
      </c>
      <c r="N6" s="922"/>
      <c r="O6" s="103" t="s">
        <v>78</v>
      </c>
      <c r="P6" s="922" t="s">
        <v>79</v>
      </c>
      <c r="Q6" s="922"/>
      <c r="R6" s="103" t="s">
        <v>78</v>
      </c>
      <c r="S6" s="922" t="s">
        <v>79</v>
      </c>
      <c r="T6" s="922"/>
      <c r="U6" s="103" t="s">
        <v>78</v>
      </c>
      <c r="V6" s="922" t="s">
        <v>79</v>
      </c>
      <c r="W6" s="922"/>
      <c r="X6" s="103" t="s">
        <v>78</v>
      </c>
      <c r="Y6" s="922" t="s">
        <v>79</v>
      </c>
      <c r="Z6" s="922"/>
      <c r="AA6" s="103" t="s">
        <v>78</v>
      </c>
      <c r="AB6" s="922" t="s">
        <v>79</v>
      </c>
      <c r="AC6" s="922"/>
      <c r="AD6" s="103" t="s">
        <v>78</v>
      </c>
      <c r="AE6" s="922" t="s">
        <v>79</v>
      </c>
      <c r="AF6" s="922"/>
      <c r="AG6" s="103" t="s">
        <v>78</v>
      </c>
      <c r="AH6" s="922" t="s">
        <v>79</v>
      </c>
      <c r="AI6" s="912"/>
    </row>
    <row r="7" spans="2:35" ht="30" customHeight="1" x14ac:dyDescent="0.2">
      <c r="B7" s="925"/>
      <c r="C7" s="923" t="s">
        <v>327</v>
      </c>
      <c r="D7" s="923"/>
      <c r="E7" s="16" t="s">
        <v>82</v>
      </c>
      <c r="F7" s="923" t="s">
        <v>327</v>
      </c>
      <c r="G7" s="923"/>
      <c r="H7" s="16" t="s">
        <v>82</v>
      </c>
      <c r="I7" s="923" t="s">
        <v>327</v>
      </c>
      <c r="J7" s="923"/>
      <c r="K7" s="16" t="s">
        <v>82</v>
      </c>
      <c r="L7" s="923" t="s">
        <v>327</v>
      </c>
      <c r="M7" s="923"/>
      <c r="N7" s="16" t="s">
        <v>82</v>
      </c>
      <c r="O7" s="923" t="s">
        <v>327</v>
      </c>
      <c r="P7" s="923"/>
      <c r="Q7" s="16" t="s">
        <v>82</v>
      </c>
      <c r="R7" s="923" t="s">
        <v>327</v>
      </c>
      <c r="S7" s="923"/>
      <c r="T7" s="16" t="s">
        <v>82</v>
      </c>
      <c r="U7" s="923" t="s">
        <v>327</v>
      </c>
      <c r="V7" s="923"/>
      <c r="W7" s="16" t="s">
        <v>82</v>
      </c>
      <c r="X7" s="923" t="s">
        <v>327</v>
      </c>
      <c r="Y7" s="923"/>
      <c r="Z7" s="16" t="s">
        <v>82</v>
      </c>
      <c r="AA7" s="923" t="s">
        <v>327</v>
      </c>
      <c r="AB7" s="923"/>
      <c r="AC7" s="16" t="s">
        <v>82</v>
      </c>
      <c r="AD7" s="923" t="s">
        <v>327</v>
      </c>
      <c r="AE7" s="923"/>
      <c r="AF7" s="16" t="s">
        <v>82</v>
      </c>
      <c r="AG7" s="923" t="s">
        <v>327</v>
      </c>
      <c r="AH7" s="923"/>
      <c r="AI7" s="17" t="s">
        <v>82</v>
      </c>
    </row>
    <row r="8" spans="2:35" ht="15" customHeight="1" x14ac:dyDescent="0.2">
      <c r="B8" s="144" t="str">
        <f>Index!$B$4</f>
        <v>Kent South London and East Sussex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216</v>
      </c>
      <c r="C9" s="330">
        <f>'Section 11 chart data'!$C$134</f>
        <v>0.46100000000000002</v>
      </c>
      <c r="D9" s="330">
        <f>'Section 11 chart data'!$C$148</f>
        <v>33.066000000000003</v>
      </c>
      <c r="E9" s="127">
        <f>'Section 11 chart data'!$D$148</f>
        <v>12.91</v>
      </c>
      <c r="F9" s="330">
        <f>'Section 11 chart data'!$D$134</f>
        <v>0.89</v>
      </c>
      <c r="G9" s="330">
        <f>'Section 11 chart data'!$E$148</f>
        <v>35.661999999999999</v>
      </c>
      <c r="H9" s="127">
        <f>'Section 11 chart data'!$F$148</f>
        <v>13.99</v>
      </c>
      <c r="I9" s="330">
        <f>'Section 11 chart data'!$E$134</f>
        <v>0.58099999999999996</v>
      </c>
      <c r="J9" s="330">
        <f>'Section 11 chart data'!$G$148</f>
        <v>41.073</v>
      </c>
      <c r="K9" s="127">
        <f>'Section 11 chart data'!$H$148</f>
        <v>20.51</v>
      </c>
      <c r="L9" s="330">
        <f>'Section 11 chart data'!$F$134</f>
        <v>1.5389999999999999</v>
      </c>
      <c r="M9" s="330">
        <f>'Section 11 chart data'!$I$148</f>
        <v>29.494</v>
      </c>
      <c r="N9" s="127">
        <f>'Section 11 chart data'!$J$148</f>
        <v>11.37</v>
      </c>
      <c r="O9" s="330">
        <f>'Section 11 chart data'!$G$134</f>
        <v>0.79500000000000004</v>
      </c>
      <c r="P9" s="330">
        <f>'Section 11 chart data'!$K$148</f>
        <v>34.904000000000003</v>
      </c>
      <c r="Q9" s="127">
        <f>'Section 11 chart data'!$L$148</f>
        <v>14.84</v>
      </c>
      <c r="R9" s="330">
        <f>'Section 11 chart data'!$H$134</f>
        <v>1.1259999999999999</v>
      </c>
      <c r="S9" s="330">
        <f>'Section 11 chart data'!$M$148</f>
        <v>34.738</v>
      </c>
      <c r="T9" s="127">
        <f>'Section 11 chart data'!$N$148</f>
        <v>11.27</v>
      </c>
      <c r="U9" s="330">
        <f>'Section 11 chart data'!$I$134</f>
        <v>1.04</v>
      </c>
      <c r="V9" s="330">
        <f>'Section 11 chart data'!$O$148</f>
        <v>32.085999999999999</v>
      </c>
      <c r="W9" s="127">
        <f>'Section 11 chart data'!$P$148</f>
        <v>10.61</v>
      </c>
      <c r="X9" s="330">
        <f>'Section 11 chart data'!$J$134</f>
        <v>1.341</v>
      </c>
      <c r="Y9" s="330">
        <f>'Section 11 chart data'!$Q$148</f>
        <v>29.221</v>
      </c>
      <c r="Z9" s="127">
        <f>'Section 11 chart data'!$R$148</f>
        <v>10.77</v>
      </c>
      <c r="AA9" s="330">
        <f>'Section 11 chart data'!$K$134</f>
        <v>1.083</v>
      </c>
      <c r="AB9" s="330">
        <f>'Section 11 chart data'!$S$148</f>
        <v>29.257000000000001</v>
      </c>
      <c r="AC9" s="127">
        <f>'Section 11 chart data'!$T$148</f>
        <v>11.36</v>
      </c>
      <c r="AD9" s="330">
        <f>'Section 11 chart data'!$L$134</f>
        <v>4.2720000000000002</v>
      </c>
      <c r="AE9" s="330">
        <f>'Section 11 chart data'!$U$148</f>
        <v>24.027000000000001</v>
      </c>
      <c r="AF9" s="127">
        <f>'Section 11 chart data'!$V$148</f>
        <v>12.53</v>
      </c>
      <c r="AG9" s="330">
        <f>'Section 11 chart data'!$M$134</f>
        <v>1.5349999999999999</v>
      </c>
      <c r="AH9" s="330">
        <f>'Section 11 chart data'!$W$148</f>
        <v>26.242000000000001</v>
      </c>
      <c r="AI9" s="127">
        <f>'Section 11 chart data'!$X$148</f>
        <v>11.81</v>
      </c>
    </row>
    <row r="10" spans="2:35" ht="15" customHeight="1" x14ac:dyDescent="0.2">
      <c r="B10" s="109" t="s">
        <v>217</v>
      </c>
      <c r="C10" s="330">
        <f>'Section 11 chart data'!$C$135</f>
        <v>5.6000000000000001E-2</v>
      </c>
      <c r="D10" s="330">
        <f>'Section 11 chart data'!$C$149</f>
        <v>7.8040000000000003</v>
      </c>
      <c r="E10" s="127">
        <f>'Section 11 chart data'!$D$149</f>
        <v>15.2</v>
      </c>
      <c r="F10" s="330">
        <f>'Section 11 chart data'!$D$135</f>
        <v>3.3000000000000002E-2</v>
      </c>
      <c r="G10" s="330">
        <f>'Section 11 chart data'!$E$149</f>
        <v>8.9459999999999997</v>
      </c>
      <c r="H10" s="127">
        <f>'Section 11 chart data'!$F$149</f>
        <v>19.25</v>
      </c>
      <c r="I10" s="330">
        <f>'Section 11 chart data'!$E$135</f>
        <v>0.125</v>
      </c>
      <c r="J10" s="330">
        <f>'Section 11 chart data'!$G$149</f>
        <v>8.5559999999999992</v>
      </c>
      <c r="K10" s="127">
        <f>'Section 11 chart data'!$H$149</f>
        <v>21.9</v>
      </c>
      <c r="L10" s="330">
        <f>'Section 11 chart data'!$F$135</f>
        <v>0.55500000000000005</v>
      </c>
      <c r="M10" s="330">
        <f>'Section 11 chart data'!$I$149</f>
        <v>5.3259999999999996</v>
      </c>
      <c r="N10" s="127">
        <f>'Section 11 chart data'!$J$149</f>
        <v>14.25</v>
      </c>
      <c r="O10" s="330">
        <f>'Section 11 chart data'!$G$135</f>
        <v>0.216</v>
      </c>
      <c r="P10" s="330">
        <f>'Section 11 chart data'!$K$149</f>
        <v>5.5679999999999996</v>
      </c>
      <c r="Q10" s="127">
        <f>'Section 11 chart data'!$L$149</f>
        <v>16.170000000000002</v>
      </c>
      <c r="R10" s="330">
        <f>'Section 11 chart data'!$H$135</f>
        <v>0.42599999999999999</v>
      </c>
      <c r="S10" s="330">
        <f>'Section 11 chart data'!$M$149</f>
        <v>6.2009999999999996</v>
      </c>
      <c r="T10" s="127">
        <f>'Section 11 chart data'!$N$149</f>
        <v>11.42</v>
      </c>
      <c r="U10" s="330">
        <f>'Section 11 chart data'!$I$135</f>
        <v>0.35899999999999999</v>
      </c>
      <c r="V10" s="330">
        <f>'Section 11 chart data'!$O$149</f>
        <v>7.2460000000000004</v>
      </c>
      <c r="W10" s="127">
        <f>'Section 11 chart data'!$P$149</f>
        <v>10.64</v>
      </c>
      <c r="X10" s="330">
        <f>'Section 11 chart data'!$J$135</f>
        <v>0.40200000000000002</v>
      </c>
      <c r="Y10" s="330">
        <f>'Section 11 chart data'!$Q$149</f>
        <v>8.2859999999999996</v>
      </c>
      <c r="Z10" s="127">
        <f>'Section 11 chart data'!$R$149</f>
        <v>12.31</v>
      </c>
      <c r="AA10" s="330">
        <f>'Section 11 chart data'!$K$135</f>
        <v>0.20899999999999999</v>
      </c>
      <c r="AB10" s="330">
        <f>'Section 11 chart data'!$S$149</f>
        <v>8.7159999999999993</v>
      </c>
      <c r="AC10" s="127">
        <f>'Section 11 chart data'!$T$149</f>
        <v>13.77</v>
      </c>
      <c r="AD10" s="330">
        <f>'Section 11 chart data'!$L$135</f>
        <v>1.873</v>
      </c>
      <c r="AE10" s="330">
        <f>'Section 11 chart data'!$U$149</f>
        <v>4.8940000000000001</v>
      </c>
      <c r="AF10" s="127">
        <f>'Section 11 chart data'!$V$149</f>
        <v>10.43</v>
      </c>
      <c r="AG10" s="330">
        <f>'Section 11 chart data'!$M$135</f>
        <v>0.34300000000000003</v>
      </c>
      <c r="AH10" s="330">
        <f>'Section 11 chart data'!$W$149</f>
        <v>7.641</v>
      </c>
      <c r="AI10" s="127">
        <f>'Section 11 chart data'!$X$149</f>
        <v>13.7</v>
      </c>
    </row>
    <row r="11" spans="2:35" ht="15" customHeight="1" x14ac:dyDescent="0.2">
      <c r="B11" s="109" t="s">
        <v>218</v>
      </c>
      <c r="C11" s="330">
        <f>'Section 11 chart data'!$C$136</f>
        <v>5.1999999999999998E-2</v>
      </c>
      <c r="D11" s="330">
        <f>'Section 11 chart data'!$C$150</f>
        <v>9.0180000000000007</v>
      </c>
      <c r="E11" s="127">
        <f>'Section 11 chart data'!$D$150</f>
        <v>15.1</v>
      </c>
      <c r="F11" s="330">
        <f>'Section 11 chart data'!$D$136</f>
        <v>3.4000000000000002E-2</v>
      </c>
      <c r="G11" s="330">
        <f>'Section 11 chart data'!$E$150</f>
        <v>9.9659999999999993</v>
      </c>
      <c r="H11" s="127">
        <f>'Section 11 chart data'!$F$150</f>
        <v>18.7</v>
      </c>
      <c r="I11" s="330">
        <f>'Section 11 chart data'!$E$136</f>
        <v>0.11799999999999999</v>
      </c>
      <c r="J11" s="330">
        <f>'Section 11 chart data'!$G$150</f>
        <v>8.2110000000000003</v>
      </c>
      <c r="K11" s="127">
        <f>'Section 11 chart data'!$H$150</f>
        <v>21.73</v>
      </c>
      <c r="L11" s="330">
        <f>'Section 11 chart data'!$F$136</f>
        <v>0.59</v>
      </c>
      <c r="M11" s="330">
        <f>'Section 11 chart data'!$I$150</f>
        <v>5.5940000000000003</v>
      </c>
      <c r="N11" s="127">
        <f>'Section 11 chart data'!$J$150</f>
        <v>15.91</v>
      </c>
      <c r="O11" s="330">
        <f>'Section 11 chart data'!$G$136</f>
        <v>0.22500000000000001</v>
      </c>
      <c r="P11" s="330">
        <f>'Section 11 chart data'!$K$150</f>
        <v>4.6849999999999996</v>
      </c>
      <c r="Q11" s="127">
        <f>'Section 11 chart data'!$L$150</f>
        <v>14.33</v>
      </c>
      <c r="R11" s="330">
        <f>'Section 11 chart data'!$H$136</f>
        <v>0.51700000000000002</v>
      </c>
      <c r="S11" s="330">
        <f>'Section 11 chart data'!$M$150</f>
        <v>5.5270000000000001</v>
      </c>
      <c r="T11" s="127">
        <f>'Section 11 chart data'!$N$150</f>
        <v>12.45</v>
      </c>
      <c r="U11" s="330">
        <f>'Section 11 chart data'!$I$136</f>
        <v>0.42</v>
      </c>
      <c r="V11" s="330">
        <f>'Section 11 chart data'!$O$150</f>
        <v>7.0579999999999998</v>
      </c>
      <c r="W11" s="127">
        <f>'Section 11 chart data'!$P$150</f>
        <v>11.12</v>
      </c>
      <c r="X11" s="330">
        <f>'Section 11 chart data'!$J$136</f>
        <v>0.51800000000000002</v>
      </c>
      <c r="Y11" s="330">
        <f>'Section 11 chart data'!$Q$150</f>
        <v>9.0640000000000001</v>
      </c>
      <c r="Z11" s="127">
        <f>'Section 11 chart data'!$R$150</f>
        <v>12.99</v>
      </c>
      <c r="AA11" s="330">
        <f>'Section 11 chart data'!$K$136</f>
        <v>0.23</v>
      </c>
      <c r="AB11" s="330">
        <f>'Section 11 chart data'!$S$150</f>
        <v>10.62</v>
      </c>
      <c r="AC11" s="127">
        <f>'Section 11 chart data'!$T$150</f>
        <v>14.52</v>
      </c>
      <c r="AD11" s="330">
        <f>'Section 11 chart data'!$L$136</f>
        <v>1.8540000000000001</v>
      </c>
      <c r="AE11" s="330">
        <f>'Section 11 chart data'!$U$150</f>
        <v>5.6020000000000003</v>
      </c>
      <c r="AF11" s="127">
        <f>'Section 11 chart data'!$V$150</f>
        <v>11.64</v>
      </c>
      <c r="AG11" s="330">
        <f>'Section 11 chart data'!$M$136</f>
        <v>0.33800000000000002</v>
      </c>
      <c r="AH11" s="330">
        <f>'Section 11 chart data'!$W$150</f>
        <v>8.4939999999999998</v>
      </c>
      <c r="AI11" s="127">
        <f>'Section 11 chart data'!$X$150</f>
        <v>14.18</v>
      </c>
    </row>
    <row r="12" spans="2:35" ht="15" customHeight="1" x14ac:dyDescent="0.2">
      <c r="B12" s="109" t="s">
        <v>219</v>
      </c>
      <c r="C12" s="330">
        <f>'Section 11 chart data'!$C$137</f>
        <v>0.13400000000000001</v>
      </c>
      <c r="D12" s="330">
        <f>'Section 11 chart data'!$C$151</f>
        <v>32.195999999999998</v>
      </c>
      <c r="E12" s="127">
        <f>'Section 11 chart data'!$D$151</f>
        <v>16.21</v>
      </c>
      <c r="F12" s="330">
        <f>'Section 11 chart data'!$D$137</f>
        <v>9.7000000000000003E-2</v>
      </c>
      <c r="G12" s="330">
        <f>'Section 11 chart data'!$E$151</f>
        <v>33.826000000000001</v>
      </c>
      <c r="H12" s="127">
        <f>'Section 11 chart data'!$F$151</f>
        <v>19.309999999999999</v>
      </c>
      <c r="I12" s="330">
        <f>'Section 11 chart data'!$E$137</f>
        <v>0.32800000000000001</v>
      </c>
      <c r="J12" s="330">
        <f>'Section 11 chart data'!$G$151</f>
        <v>24.724</v>
      </c>
      <c r="K12" s="127">
        <f>'Section 11 chart data'!$H$151</f>
        <v>21.64</v>
      </c>
      <c r="L12" s="330">
        <f>'Section 11 chart data'!$F$137</f>
        <v>1.724</v>
      </c>
      <c r="M12" s="330">
        <f>'Section 11 chart data'!$I$151</f>
        <v>17.943000000000001</v>
      </c>
      <c r="N12" s="127">
        <f>'Section 11 chart data'!$J$151</f>
        <v>17.100000000000001</v>
      </c>
      <c r="O12" s="330">
        <f>'Section 11 chart data'!$G$137</f>
        <v>0.78500000000000003</v>
      </c>
      <c r="P12" s="330">
        <f>'Section 11 chart data'!$K$151</f>
        <v>12.141999999999999</v>
      </c>
      <c r="Q12" s="127">
        <f>'Section 11 chart data'!$L$151</f>
        <v>13.98</v>
      </c>
      <c r="R12" s="330">
        <f>'Section 11 chart data'!$H$137</f>
        <v>1.964</v>
      </c>
      <c r="S12" s="330">
        <f>'Section 11 chart data'!$M$151</f>
        <v>15.223000000000001</v>
      </c>
      <c r="T12" s="127">
        <f>'Section 11 chart data'!$N$151</f>
        <v>14.28</v>
      </c>
      <c r="U12" s="330">
        <f>'Section 11 chart data'!$I$137</f>
        <v>1.4910000000000001</v>
      </c>
      <c r="V12" s="330">
        <f>'Section 11 chart data'!$O$151</f>
        <v>19.052</v>
      </c>
      <c r="W12" s="127">
        <f>'Section 11 chart data'!$P$151</f>
        <v>12.2</v>
      </c>
      <c r="X12" s="330">
        <f>'Section 11 chart data'!$J$137</f>
        <v>2.0379999999999998</v>
      </c>
      <c r="Y12" s="330">
        <f>'Section 11 chart data'!$Q$151</f>
        <v>26.241</v>
      </c>
      <c r="Z12" s="127">
        <f>'Section 11 chart data'!$R$151</f>
        <v>13.73</v>
      </c>
      <c r="AA12" s="330">
        <f>'Section 11 chart data'!$K$137</f>
        <v>0.82399999999999995</v>
      </c>
      <c r="AB12" s="330">
        <f>'Section 11 chart data'!$S$151</f>
        <v>38.728999999999999</v>
      </c>
      <c r="AC12" s="127">
        <f>'Section 11 chart data'!$T$151</f>
        <v>15.57</v>
      </c>
      <c r="AD12" s="330">
        <f>'Section 11 chart data'!$L$137</f>
        <v>4.798</v>
      </c>
      <c r="AE12" s="330">
        <f>'Section 11 chart data'!$U$151</f>
        <v>21.283999999999999</v>
      </c>
      <c r="AF12" s="127">
        <f>'Section 11 chart data'!$V$151</f>
        <v>13.67</v>
      </c>
      <c r="AG12" s="330">
        <f>'Section 11 chart data'!$M$137</f>
        <v>0.94199999999999995</v>
      </c>
      <c r="AH12" s="330">
        <f>'Section 11 chart data'!$W$151</f>
        <v>34.670999999999999</v>
      </c>
      <c r="AI12" s="127">
        <f>'Section 11 chart data'!$X$151</f>
        <v>16.71</v>
      </c>
    </row>
    <row r="13" spans="2:35" ht="15" customHeight="1" x14ac:dyDescent="0.2">
      <c r="B13" s="109" t="s">
        <v>220</v>
      </c>
      <c r="C13" s="330">
        <f>'Section 11 chart data'!$C$138</f>
        <v>8.8999999999999996E-2</v>
      </c>
      <c r="D13" s="330">
        <f>'Section 11 chart data'!$C$152</f>
        <v>45.500999999999998</v>
      </c>
      <c r="E13" s="127">
        <f>'Section 11 chart data'!$D$152</f>
        <v>20.190000000000001</v>
      </c>
      <c r="F13" s="330">
        <f>'Section 11 chart data'!$D$138</f>
        <v>8.1000000000000003E-2</v>
      </c>
      <c r="G13" s="330">
        <f>'Section 11 chart data'!$E$152</f>
        <v>45.566000000000003</v>
      </c>
      <c r="H13" s="127">
        <f>'Section 11 chart data'!$F$152</f>
        <v>23.38</v>
      </c>
      <c r="I13" s="330">
        <f>'Section 11 chart data'!$E$138</f>
        <v>0.318</v>
      </c>
      <c r="J13" s="330">
        <f>'Section 11 chart data'!$G$152</f>
        <v>30.167000000000002</v>
      </c>
      <c r="K13" s="127">
        <f>'Section 11 chart data'!$H$152</f>
        <v>20.3</v>
      </c>
      <c r="L13" s="330">
        <f>'Section 11 chart data'!$F$138</f>
        <v>1.381</v>
      </c>
      <c r="M13" s="330">
        <f>'Section 11 chart data'!$I$152</f>
        <v>26.42</v>
      </c>
      <c r="N13" s="127">
        <f>'Section 11 chart data'!$J$152</f>
        <v>24.59</v>
      </c>
      <c r="O13" s="330">
        <f>'Section 11 chart data'!$G$138</f>
        <v>0.89600000000000002</v>
      </c>
      <c r="P13" s="330">
        <f>'Section 11 chart data'!$K$152</f>
        <v>15.791</v>
      </c>
      <c r="Q13" s="127">
        <f>'Section 11 chart data'!$L$152</f>
        <v>23.78</v>
      </c>
      <c r="R13" s="330">
        <f>'Section 11 chart data'!$H$138</f>
        <v>1.899</v>
      </c>
      <c r="S13" s="330">
        <f>'Section 11 chart data'!$M$152</f>
        <v>15.94</v>
      </c>
      <c r="T13" s="127">
        <f>'Section 11 chart data'!$N$152</f>
        <v>24.63</v>
      </c>
      <c r="U13" s="330">
        <f>'Section 11 chart data'!$I$138</f>
        <v>1.619</v>
      </c>
      <c r="V13" s="330">
        <f>'Section 11 chart data'!$O$152</f>
        <v>19.157</v>
      </c>
      <c r="W13" s="127">
        <f>'Section 11 chart data'!$P$152</f>
        <v>22.03</v>
      </c>
      <c r="X13" s="330">
        <f>'Section 11 chart data'!$J$138</f>
        <v>2.5219999999999998</v>
      </c>
      <c r="Y13" s="330">
        <f>'Section 11 chart data'!$Q$152</f>
        <v>21.457000000000001</v>
      </c>
      <c r="Z13" s="127">
        <f>'Section 11 chart data'!$R$152</f>
        <v>20.34</v>
      </c>
      <c r="AA13" s="330">
        <f>'Section 11 chart data'!$K$138</f>
        <v>1.252</v>
      </c>
      <c r="AB13" s="330">
        <f>'Section 11 chart data'!$S$152</f>
        <v>57.274999999999999</v>
      </c>
      <c r="AC13" s="127">
        <f>'Section 11 chart data'!$T$152</f>
        <v>25.65</v>
      </c>
      <c r="AD13" s="330">
        <f>'Section 11 chart data'!$L$138</f>
        <v>3.613</v>
      </c>
      <c r="AE13" s="330">
        <f>'Section 11 chart data'!$U$152</f>
        <v>30.684999999999999</v>
      </c>
      <c r="AF13" s="127">
        <f>'Section 11 chart data'!$V$152</f>
        <v>18.420000000000002</v>
      </c>
      <c r="AG13" s="330">
        <f>'Section 11 chart data'!$M$138</f>
        <v>0.88800000000000001</v>
      </c>
      <c r="AH13" s="330">
        <f>'Section 11 chart data'!$W$152</f>
        <v>56.396000000000001</v>
      </c>
      <c r="AI13" s="127">
        <f>'Section 11 chart data'!$X$152</f>
        <v>22.32</v>
      </c>
    </row>
    <row r="14" spans="2:35" ht="15" customHeight="1" x14ac:dyDescent="0.2">
      <c r="B14" s="109" t="s">
        <v>221</v>
      </c>
      <c r="C14" s="330">
        <f>'Section 11 chart data'!$C$139</f>
        <v>2.1000000000000001E-2</v>
      </c>
      <c r="D14" s="330">
        <f>'Section 11 chart data'!$C$153</f>
        <v>22.141999999999999</v>
      </c>
      <c r="E14" s="127">
        <f>'Section 11 chart data'!$D$153</f>
        <v>27.87</v>
      </c>
      <c r="F14" s="330">
        <f>'Section 11 chart data'!$D$139</f>
        <v>2.5999999999999999E-2</v>
      </c>
      <c r="G14" s="330">
        <f>'Section 11 chart data'!$E$153</f>
        <v>24.047000000000001</v>
      </c>
      <c r="H14" s="127">
        <f>'Section 11 chart data'!$F$153</f>
        <v>32.82</v>
      </c>
      <c r="I14" s="330">
        <f>'Section 11 chart data'!$E$139</f>
        <v>0.129</v>
      </c>
      <c r="J14" s="330">
        <f>'Section 11 chart data'!$G$153</f>
        <v>17.486999999999998</v>
      </c>
      <c r="K14" s="127">
        <f>'Section 11 chart data'!$H$153</f>
        <v>26.85</v>
      </c>
      <c r="L14" s="330">
        <f>'Section 11 chart data'!$F$139</f>
        <v>0.374</v>
      </c>
      <c r="M14" s="330">
        <f>'Section 11 chart data'!$I$153</f>
        <v>17.366</v>
      </c>
      <c r="N14" s="127">
        <f>'Section 11 chart data'!$J$153</f>
        <v>33.83</v>
      </c>
      <c r="O14" s="330">
        <f>'Section 11 chart data'!$G$139</f>
        <v>0.309</v>
      </c>
      <c r="P14" s="330">
        <f>'Section 11 chart data'!$K$153</f>
        <v>11.276999999999999</v>
      </c>
      <c r="Q14" s="127">
        <f>'Section 11 chart data'!$L$153</f>
        <v>35.9</v>
      </c>
      <c r="R14" s="330">
        <f>'Section 11 chart data'!$H$139</f>
        <v>0.46500000000000002</v>
      </c>
      <c r="S14" s="330">
        <f>'Section 11 chart data'!$M$153</f>
        <v>8.9269999999999996</v>
      </c>
      <c r="T14" s="127">
        <f>'Section 11 chart data'!$N$153</f>
        <v>34.47</v>
      </c>
      <c r="U14" s="330">
        <f>'Section 11 chart data'!$I$139</f>
        <v>0.56599999999999995</v>
      </c>
      <c r="V14" s="330">
        <f>'Section 11 chart data'!$O$153</f>
        <v>10.760999999999999</v>
      </c>
      <c r="W14" s="127">
        <f>'Section 11 chart data'!$P$153</f>
        <v>42.83</v>
      </c>
      <c r="X14" s="330">
        <f>'Section 11 chart data'!$J$139</f>
        <v>0.75900000000000001</v>
      </c>
      <c r="Y14" s="330">
        <f>'Section 11 chart data'!$Q$153</f>
        <v>9.5820000000000007</v>
      </c>
      <c r="Z14" s="127">
        <f>'Section 11 chart data'!$R$153</f>
        <v>28.84</v>
      </c>
      <c r="AA14" s="330">
        <f>'Section 11 chart data'!$K$139</f>
        <v>0.54400000000000004</v>
      </c>
      <c r="AB14" s="330">
        <f>'Section 11 chart data'!$S$153</f>
        <v>31.457999999999998</v>
      </c>
      <c r="AC14" s="127">
        <f>'Section 11 chart data'!$T$153</f>
        <v>31.88</v>
      </c>
      <c r="AD14" s="330">
        <f>'Section 11 chart data'!$L$139</f>
        <v>1.0149999999999999</v>
      </c>
      <c r="AE14" s="330">
        <f>'Section 11 chart data'!$U$153</f>
        <v>14.31</v>
      </c>
      <c r="AF14" s="127">
        <f>'Section 11 chart data'!$V$153</f>
        <v>21.38</v>
      </c>
      <c r="AG14" s="330">
        <f>'Section 11 chart data'!$M$139</f>
        <v>0.36599999999999999</v>
      </c>
      <c r="AH14" s="330">
        <f>'Section 11 chart data'!$W$153</f>
        <v>28.315000000000001</v>
      </c>
      <c r="AI14" s="127">
        <f>'Section 11 chart data'!$X$153</f>
        <v>27.39</v>
      </c>
    </row>
    <row r="15" spans="2:35" ht="15" customHeight="1" x14ac:dyDescent="0.2">
      <c r="B15" s="109" t="s">
        <v>222</v>
      </c>
      <c r="C15" s="330">
        <f>'Section 11 chart data'!$C$140</f>
        <v>6.0000000000000001E-3</v>
      </c>
      <c r="D15" s="330">
        <f>'Section 11 chart data'!$C$154</f>
        <v>10.927</v>
      </c>
      <c r="E15" s="127">
        <f>'Section 11 chart data'!$D$154</f>
        <v>34.36</v>
      </c>
      <c r="F15" s="330">
        <f>'Section 11 chart data'!$D$140</f>
        <v>1.0999999999999999E-2</v>
      </c>
      <c r="G15" s="330">
        <f>'Section 11 chart data'!$E$154</f>
        <v>12.023999999999999</v>
      </c>
      <c r="H15" s="127">
        <f>'Section 11 chart data'!$F$154</f>
        <v>40</v>
      </c>
      <c r="I15" s="330">
        <f>'Section 11 chart data'!$E$140</f>
        <v>6.5000000000000002E-2</v>
      </c>
      <c r="J15" s="330">
        <f>'Section 11 chart data'!$G$154</f>
        <v>9.7750000000000004</v>
      </c>
      <c r="K15" s="127">
        <f>'Section 11 chart data'!$H$154</f>
        <v>30.7</v>
      </c>
      <c r="L15" s="330">
        <f>'Section 11 chart data'!$F$140</f>
        <v>0.125</v>
      </c>
      <c r="M15" s="330">
        <f>'Section 11 chart data'!$I$154</f>
        <v>9.35</v>
      </c>
      <c r="N15" s="127">
        <f>'Section 11 chart data'!$J$154</f>
        <v>35.21</v>
      </c>
      <c r="O15" s="330">
        <f>'Section 11 chart data'!$G$140</f>
        <v>0.11700000000000001</v>
      </c>
      <c r="P15" s="330">
        <f>'Section 11 chart data'!$K$154</f>
        <v>6.6959999999999997</v>
      </c>
      <c r="Q15" s="127">
        <f>'Section 11 chart data'!$L$154</f>
        <v>39.4</v>
      </c>
      <c r="R15" s="330">
        <f>'Section 11 chart data'!$H$140</f>
        <v>0.13400000000000001</v>
      </c>
      <c r="S15" s="330">
        <f>'Section 11 chart data'!$M$154</f>
        <v>4.6100000000000003</v>
      </c>
      <c r="T15" s="127">
        <f>'Section 11 chart data'!$N$154</f>
        <v>41.18</v>
      </c>
      <c r="U15" s="330">
        <f>'Section 11 chart data'!$I$140</f>
        <v>0.216</v>
      </c>
      <c r="V15" s="330">
        <f>'Section 11 chart data'!$O$154</f>
        <v>5.7889999999999997</v>
      </c>
      <c r="W15" s="127">
        <f>'Section 11 chart data'!$P$154</f>
        <v>49.55</v>
      </c>
      <c r="X15" s="330">
        <f>'Section 11 chart data'!$J$140</f>
        <v>0.218</v>
      </c>
      <c r="Y15" s="330">
        <f>'Section 11 chart data'!$Q$154</f>
        <v>5.2329999999999997</v>
      </c>
      <c r="Z15" s="127">
        <f>'Section 11 chart data'!$R$154</f>
        <v>33.130000000000003</v>
      </c>
      <c r="AA15" s="330">
        <f>'Section 11 chart data'!$K$140</f>
        <v>0.19400000000000001</v>
      </c>
      <c r="AB15" s="330">
        <f>'Section 11 chart data'!$S$154</f>
        <v>15.631</v>
      </c>
      <c r="AC15" s="127">
        <f>'Section 11 chart data'!$T$154</f>
        <v>36.74</v>
      </c>
      <c r="AD15" s="330">
        <f>'Section 11 chart data'!$L$140</f>
        <v>0.32400000000000001</v>
      </c>
      <c r="AE15" s="330">
        <f>'Section 11 chart data'!$U$154</f>
        <v>5.6449999999999996</v>
      </c>
      <c r="AF15" s="127">
        <f>'Section 11 chart data'!$V$154</f>
        <v>27.08</v>
      </c>
      <c r="AG15" s="330">
        <f>'Section 11 chart data'!$M$140</f>
        <v>0.14399999999999999</v>
      </c>
      <c r="AH15" s="330">
        <f>'Section 11 chart data'!$W$154</f>
        <v>12.731999999999999</v>
      </c>
      <c r="AI15" s="127">
        <f>'Section 11 chart data'!$X$154</f>
        <v>32.92</v>
      </c>
    </row>
    <row r="16" spans="2:35" ht="15" customHeight="1" x14ac:dyDescent="0.2">
      <c r="B16" s="113" t="s">
        <v>223</v>
      </c>
      <c r="C16" s="331">
        <f>'Section 11 chart data'!$C$141</f>
        <v>3.0000000000000001E-3</v>
      </c>
      <c r="D16" s="331">
        <f>'Section 11 chart data'!$C$155</f>
        <v>14.724</v>
      </c>
      <c r="E16" s="128">
        <f>'Section 11 chart data'!$D$155</f>
        <v>43.17</v>
      </c>
      <c r="F16" s="331">
        <f>'Section 11 chart data'!$D$141</f>
        <v>4.0000000000000001E-3</v>
      </c>
      <c r="G16" s="331">
        <f>'Section 11 chart data'!$E$155</f>
        <v>11.512</v>
      </c>
      <c r="H16" s="128">
        <f>'Section 11 chart data'!$F$155</f>
        <v>35.28</v>
      </c>
      <c r="I16" s="331">
        <f>'Section 11 chart data'!$E$141</f>
        <v>2.4E-2</v>
      </c>
      <c r="J16" s="331">
        <f>'Section 11 chart data'!$G$155</f>
        <v>13.263</v>
      </c>
      <c r="K16" s="128">
        <f>'Section 11 chart data'!$H$155</f>
        <v>34.29</v>
      </c>
      <c r="L16" s="331">
        <f>'Section 11 chart data'!$F$141</f>
        <v>5.7000000000000002E-2</v>
      </c>
      <c r="M16" s="331">
        <f>'Section 11 chart data'!$I$155</f>
        <v>21.193999999999999</v>
      </c>
      <c r="N16" s="128">
        <f>'Section 11 chart data'!$J$155</f>
        <v>71.67</v>
      </c>
      <c r="O16" s="331">
        <f>'Section 11 chart data'!$G$141</f>
        <v>2.8000000000000001E-2</v>
      </c>
      <c r="P16" s="331">
        <f>'Section 11 chart data'!$K$155</f>
        <v>18.905000000000001</v>
      </c>
      <c r="Q16" s="128">
        <f>'Section 11 chart data'!$L$155</f>
        <v>60.58</v>
      </c>
      <c r="R16" s="331">
        <f>'Section 11 chart data'!$H$141</f>
        <v>5.3999999999999999E-2</v>
      </c>
      <c r="S16" s="331">
        <f>'Section 11 chart data'!$M$155</f>
        <v>8.0920000000000005</v>
      </c>
      <c r="T16" s="128">
        <f>'Section 11 chart data'!$N$155</f>
        <v>45.66</v>
      </c>
      <c r="U16" s="331">
        <f>'Section 11 chart data'!$I$141</f>
        <v>8.3000000000000004E-2</v>
      </c>
      <c r="V16" s="331">
        <f>'Section 11 chart data'!$O$155</f>
        <v>21.262</v>
      </c>
      <c r="W16" s="128">
        <f>'Section 11 chart data'!$P$155</f>
        <v>76.709999999999994</v>
      </c>
      <c r="X16" s="331">
        <f>'Section 11 chart data'!$J$141</f>
        <v>5.6000000000000001E-2</v>
      </c>
      <c r="Y16" s="331">
        <f>'Section 11 chart data'!$Q$155</f>
        <v>4.8140000000000001</v>
      </c>
      <c r="Z16" s="128">
        <f>'Section 11 chart data'!$R$155</f>
        <v>28.53</v>
      </c>
      <c r="AA16" s="331">
        <f>'Section 11 chart data'!$K$141</f>
        <v>0.10299999999999999</v>
      </c>
      <c r="AB16" s="331">
        <f>'Section 11 chart data'!$S$155</f>
        <v>14.743</v>
      </c>
      <c r="AC16" s="128">
        <f>'Section 11 chart data'!$T$155</f>
        <v>33.69</v>
      </c>
      <c r="AD16" s="331">
        <f>'Section 11 chart data'!$L$141</f>
        <v>0.126</v>
      </c>
      <c r="AE16" s="331">
        <f>'Section 11 chart data'!$U$155</f>
        <v>8.7230000000000008</v>
      </c>
      <c r="AF16" s="128">
        <f>'Section 11 chart data'!$V$155</f>
        <v>36.04</v>
      </c>
      <c r="AG16" s="331">
        <f>'Section 11 chart data'!$M$141</f>
        <v>5.5E-2</v>
      </c>
      <c r="AH16" s="331">
        <f>'Section 11 chart data'!$W$155</f>
        <v>11.567</v>
      </c>
      <c r="AI16" s="128">
        <f>'Section 11 chart data'!$X$155</f>
        <v>37.86</v>
      </c>
    </row>
    <row r="17" spans="2:35" ht="15" customHeight="1" x14ac:dyDescent="0.2">
      <c r="B17" s="118" t="s">
        <v>80</v>
      </c>
      <c r="C17" s="125">
        <f>'Section 11 chart data'!$C$142</f>
        <v>0.82199999999999995</v>
      </c>
      <c r="D17" s="125">
        <f>'Section 11 chart data'!$C$156</f>
        <v>175.386</v>
      </c>
      <c r="E17" s="126">
        <f>'Section 11 chart data'!$D$156</f>
        <v>16.48</v>
      </c>
      <c r="F17" s="125">
        <f>'Section 11 chart data'!$D$142</f>
        <v>1.175</v>
      </c>
      <c r="G17" s="125">
        <f>'Section 11 chart data'!$E$156</f>
        <v>181.68</v>
      </c>
      <c r="H17" s="126">
        <f>'Section 11 chart data'!$F$156</f>
        <v>18.72</v>
      </c>
      <c r="I17" s="125">
        <f>'Section 11 chart data'!$E$142</f>
        <v>1.6879999999999999</v>
      </c>
      <c r="J17" s="125">
        <f>'Section 11 chart data'!$G$156</f>
        <v>153.43700000000001</v>
      </c>
      <c r="K17" s="126">
        <f>'Section 11 chart data'!$H$156</f>
        <v>16.190000000000001</v>
      </c>
      <c r="L17" s="125">
        <f>'Section 11 chart data'!$F$142</f>
        <v>6.3440000000000003</v>
      </c>
      <c r="M17" s="125">
        <f>'Section 11 chart data'!$I$156</f>
        <v>132.709</v>
      </c>
      <c r="N17" s="126">
        <f>'Section 11 chart data'!$J$156</f>
        <v>23.23</v>
      </c>
      <c r="O17" s="125">
        <f>'Section 11 chart data'!$G$142</f>
        <v>3.371</v>
      </c>
      <c r="P17" s="125">
        <f>'Section 11 chart data'!$K$156</f>
        <v>109.968</v>
      </c>
      <c r="Q17" s="126">
        <f>'Section 11 chart data'!$L$156</f>
        <v>21.02</v>
      </c>
      <c r="R17" s="125">
        <f>'Section 11 chart data'!$H$142</f>
        <v>6.585</v>
      </c>
      <c r="S17" s="125">
        <f>'Section 11 chart data'!$M$156</f>
        <v>99.257000000000005</v>
      </c>
      <c r="T17" s="126">
        <f>'Section 11 chart data'!$N$156</f>
        <v>16.010000000000002</v>
      </c>
      <c r="U17" s="125">
        <f>'Section 11 chart data'!$I$142</f>
        <v>5.7949999999999999</v>
      </c>
      <c r="V17" s="125">
        <f>'Section 11 chart data'!$O$156</f>
        <v>122.413</v>
      </c>
      <c r="W17" s="126">
        <f>'Section 11 chart data'!$P$156</f>
        <v>23.92</v>
      </c>
      <c r="X17" s="125">
        <f>'Section 11 chart data'!$J$142</f>
        <v>7.8540000000000001</v>
      </c>
      <c r="Y17" s="125">
        <f>'Section 11 chart data'!$Q$156</f>
        <v>113.898</v>
      </c>
      <c r="Z17" s="126">
        <f>'Section 11 chart data'!$R$156</f>
        <v>12.83</v>
      </c>
      <c r="AA17" s="125">
        <f>'Section 11 chart data'!$K$142</f>
        <v>4.4390000000000001</v>
      </c>
      <c r="AB17" s="125">
        <f>'Section 11 chart data'!$S$156</f>
        <v>206.43100000000001</v>
      </c>
      <c r="AC17" s="126">
        <f>'Section 11 chart data'!$T$156</f>
        <v>20.51</v>
      </c>
      <c r="AD17" s="125">
        <f>'Section 11 chart data'!$L$142</f>
        <v>17.875</v>
      </c>
      <c r="AE17" s="125">
        <f>'Section 11 chart data'!$U$156</f>
        <v>115.17100000000001</v>
      </c>
      <c r="AF17" s="126">
        <f>'Section 11 chart data'!$V$156</f>
        <v>14.26</v>
      </c>
      <c r="AG17" s="125">
        <f>'Section 11 chart data'!$M$142</f>
        <v>4.6109999999999998</v>
      </c>
      <c r="AH17" s="125">
        <f>'Section 11 chart data'!$W$156</f>
        <v>186.05799999999999</v>
      </c>
      <c r="AI17" s="126">
        <f>'Section 11 chart data'!$X$156</f>
        <v>18.25</v>
      </c>
    </row>
    <row r="20" spans="2:35" ht="15" customHeight="1" x14ac:dyDescent="0.2">
      <c r="B20" s="924" t="s">
        <v>359</v>
      </c>
      <c r="C20" s="926" t="s">
        <v>333</v>
      </c>
      <c r="D20" s="926"/>
      <c r="E20" s="926"/>
      <c r="F20" s="926" t="s">
        <v>224</v>
      </c>
      <c r="G20" s="926"/>
      <c r="H20" s="918"/>
    </row>
    <row r="21" spans="2:35" ht="15" customHeight="1" x14ac:dyDescent="0.2">
      <c r="B21" s="925"/>
      <c r="C21" s="325" t="s">
        <v>78</v>
      </c>
      <c r="D21" s="922" t="s">
        <v>79</v>
      </c>
      <c r="E21" s="922"/>
      <c r="F21" s="325" t="s">
        <v>78</v>
      </c>
      <c r="G21" s="922" t="s">
        <v>79</v>
      </c>
      <c r="H21" s="912"/>
    </row>
    <row r="22" spans="2:35" ht="30" customHeight="1" x14ac:dyDescent="0.2">
      <c r="B22" s="925"/>
      <c r="C22" s="923" t="s">
        <v>327</v>
      </c>
      <c r="D22" s="923"/>
      <c r="E22" s="16" t="s">
        <v>82</v>
      </c>
      <c r="F22" s="923" t="s">
        <v>327</v>
      </c>
      <c r="G22" s="923"/>
      <c r="H22" s="17" t="s">
        <v>82</v>
      </c>
    </row>
    <row r="23" spans="2:35" ht="15" customHeight="1" x14ac:dyDescent="0.2">
      <c r="B23" s="144" t="str">
        <f>Index!$B$4</f>
        <v>Kent South London and East Sussex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216</v>
      </c>
      <c r="C24" s="330">
        <f>$C$9</f>
        <v>0.46100000000000002</v>
      </c>
      <c r="D24" s="330">
        <f>$D$9</f>
        <v>33.066000000000003</v>
      </c>
      <c r="E24" s="127">
        <f>$E$9</f>
        <v>12.91</v>
      </c>
      <c r="F24" s="330">
        <f>$F$9</f>
        <v>0.89</v>
      </c>
      <c r="G24" s="330">
        <f>$G$9</f>
        <v>35.661999999999999</v>
      </c>
      <c r="H24" s="699">
        <f>$H$9</f>
        <v>13.99</v>
      </c>
    </row>
    <row r="25" spans="2:35" ht="15" customHeight="1" x14ac:dyDescent="0.2">
      <c r="B25" s="109" t="s">
        <v>217</v>
      </c>
      <c r="C25" s="330">
        <f>$C$10</f>
        <v>5.6000000000000001E-2</v>
      </c>
      <c r="D25" s="330">
        <f>$D$10</f>
        <v>7.8040000000000003</v>
      </c>
      <c r="E25" s="127">
        <f>$E$10</f>
        <v>15.2</v>
      </c>
      <c r="F25" s="330">
        <f>$F$10</f>
        <v>3.3000000000000002E-2</v>
      </c>
      <c r="G25" s="330">
        <f>$G$10</f>
        <v>8.9459999999999997</v>
      </c>
      <c r="H25" s="699">
        <f>$H$10</f>
        <v>19.25</v>
      </c>
    </row>
    <row r="26" spans="2:35" ht="15" customHeight="1" x14ac:dyDescent="0.2">
      <c r="B26" s="109" t="s">
        <v>218</v>
      </c>
      <c r="C26" s="330">
        <f>$C$11</f>
        <v>5.1999999999999998E-2</v>
      </c>
      <c r="D26" s="330">
        <f>$D$11</f>
        <v>9.0180000000000007</v>
      </c>
      <c r="E26" s="127">
        <f>$E$11</f>
        <v>15.1</v>
      </c>
      <c r="F26" s="330">
        <f>$F$11</f>
        <v>3.4000000000000002E-2</v>
      </c>
      <c r="G26" s="330">
        <f>$G$11</f>
        <v>9.9659999999999993</v>
      </c>
      <c r="H26" s="699">
        <f>$H$11</f>
        <v>18.7</v>
      </c>
    </row>
    <row r="27" spans="2:35" ht="15" customHeight="1" x14ac:dyDescent="0.2">
      <c r="B27" s="109" t="s">
        <v>219</v>
      </c>
      <c r="C27" s="330">
        <f>$C$12</f>
        <v>0.13400000000000001</v>
      </c>
      <c r="D27" s="330">
        <f>$D$12</f>
        <v>32.195999999999998</v>
      </c>
      <c r="E27" s="127">
        <f>$E$12</f>
        <v>16.21</v>
      </c>
      <c r="F27" s="330">
        <f>$F$12</f>
        <v>9.7000000000000003E-2</v>
      </c>
      <c r="G27" s="330">
        <f>$G$12</f>
        <v>33.826000000000001</v>
      </c>
      <c r="H27" s="699">
        <f>$H$12</f>
        <v>19.309999999999999</v>
      </c>
    </row>
    <row r="28" spans="2:35" ht="15" customHeight="1" x14ac:dyDescent="0.2">
      <c r="B28" s="109" t="s">
        <v>220</v>
      </c>
      <c r="C28" s="330">
        <f>$C$13</f>
        <v>8.8999999999999996E-2</v>
      </c>
      <c r="D28" s="330">
        <f>$D$13</f>
        <v>45.500999999999998</v>
      </c>
      <c r="E28" s="127">
        <f>$E$13</f>
        <v>20.190000000000001</v>
      </c>
      <c r="F28" s="330">
        <f>$F$13</f>
        <v>8.1000000000000003E-2</v>
      </c>
      <c r="G28" s="330">
        <f>$G$13</f>
        <v>45.566000000000003</v>
      </c>
      <c r="H28" s="699">
        <f>$H$13</f>
        <v>23.38</v>
      </c>
    </row>
    <row r="29" spans="2:35" ht="15" customHeight="1" x14ac:dyDescent="0.2">
      <c r="B29" s="109" t="s">
        <v>221</v>
      </c>
      <c r="C29" s="330">
        <f>$C$14</f>
        <v>2.1000000000000001E-2</v>
      </c>
      <c r="D29" s="330">
        <f>$D$14</f>
        <v>22.141999999999999</v>
      </c>
      <c r="E29" s="127">
        <f>$E$14</f>
        <v>27.87</v>
      </c>
      <c r="F29" s="330">
        <f>$F$14</f>
        <v>2.5999999999999999E-2</v>
      </c>
      <c r="G29" s="330">
        <f>$G$14</f>
        <v>24.047000000000001</v>
      </c>
      <c r="H29" s="699">
        <f>$H$14</f>
        <v>32.82</v>
      </c>
    </row>
    <row r="30" spans="2:35" ht="15" customHeight="1" x14ac:dyDescent="0.2">
      <c r="B30" s="109" t="s">
        <v>222</v>
      </c>
      <c r="C30" s="330">
        <f>$C$15</f>
        <v>6.0000000000000001E-3</v>
      </c>
      <c r="D30" s="330">
        <f>$D$15</f>
        <v>10.927</v>
      </c>
      <c r="E30" s="127">
        <f>$E$15</f>
        <v>34.36</v>
      </c>
      <c r="F30" s="330">
        <f>$F$15</f>
        <v>1.0999999999999999E-2</v>
      </c>
      <c r="G30" s="330">
        <f>$G$15</f>
        <v>12.023999999999999</v>
      </c>
      <c r="H30" s="699">
        <f>$H$15</f>
        <v>40</v>
      </c>
    </row>
    <row r="31" spans="2:35" ht="15" customHeight="1" x14ac:dyDescent="0.2">
      <c r="B31" s="113" t="s">
        <v>223</v>
      </c>
      <c r="C31" s="331">
        <f>$C$16</f>
        <v>3.0000000000000001E-3</v>
      </c>
      <c r="D31" s="331">
        <f>$D$16</f>
        <v>14.724</v>
      </c>
      <c r="E31" s="128">
        <f>$E$16</f>
        <v>43.17</v>
      </c>
      <c r="F31" s="331">
        <f>$F$16</f>
        <v>4.0000000000000001E-3</v>
      </c>
      <c r="G31" s="331">
        <f>$G$16</f>
        <v>11.512</v>
      </c>
      <c r="H31" s="700">
        <f>$H$16</f>
        <v>35.28</v>
      </c>
    </row>
    <row r="32" spans="2:35" ht="15" customHeight="1" x14ac:dyDescent="0.2">
      <c r="B32" s="118" t="s">
        <v>80</v>
      </c>
      <c r="C32" s="125">
        <f>$C$17</f>
        <v>0.82199999999999995</v>
      </c>
      <c r="D32" s="125">
        <f>$D$17</f>
        <v>175.386</v>
      </c>
      <c r="E32" s="126">
        <f>$E$17</f>
        <v>16.48</v>
      </c>
      <c r="F32" s="125">
        <f>$F$17</f>
        <v>1.175</v>
      </c>
      <c r="G32" s="125">
        <f>$G$17</f>
        <v>181.68</v>
      </c>
      <c r="H32" s="701">
        <f>$H$17</f>
        <v>18.72</v>
      </c>
    </row>
    <row r="35" spans="2:8" ht="15" customHeight="1" x14ac:dyDescent="0.2">
      <c r="B35" s="924" t="s">
        <v>359</v>
      </c>
      <c r="C35" s="926" t="s">
        <v>227</v>
      </c>
      <c r="D35" s="926"/>
      <c r="E35" s="926"/>
      <c r="F35" s="926" t="s">
        <v>228</v>
      </c>
      <c r="G35" s="926"/>
      <c r="H35" s="918"/>
    </row>
    <row r="36" spans="2:8" ht="15" customHeight="1" x14ac:dyDescent="0.2">
      <c r="B36" s="925"/>
      <c r="C36" s="325" t="s">
        <v>78</v>
      </c>
      <c r="D36" s="922" t="s">
        <v>79</v>
      </c>
      <c r="E36" s="922"/>
      <c r="F36" s="325" t="s">
        <v>78</v>
      </c>
      <c r="G36" s="922" t="s">
        <v>79</v>
      </c>
      <c r="H36" s="912"/>
    </row>
    <row r="37" spans="2:8" ht="30" customHeight="1" x14ac:dyDescent="0.2">
      <c r="B37" s="925"/>
      <c r="C37" s="923" t="s">
        <v>327</v>
      </c>
      <c r="D37" s="923"/>
      <c r="E37" s="16" t="s">
        <v>82</v>
      </c>
      <c r="F37" s="923" t="s">
        <v>327</v>
      </c>
      <c r="G37" s="923"/>
      <c r="H37" s="17" t="s">
        <v>82</v>
      </c>
    </row>
    <row r="38" spans="2:8" ht="15" customHeight="1" x14ac:dyDescent="0.2">
      <c r="B38" s="144" t="str">
        <f>Index!$B$4</f>
        <v>Kent South London and East Sussex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216</v>
      </c>
      <c r="C39" s="330">
        <f>$I$9</f>
        <v>0.58099999999999996</v>
      </c>
      <c r="D39" s="330">
        <f>$J$9</f>
        <v>41.073</v>
      </c>
      <c r="E39" s="127">
        <f>$K$9</f>
        <v>20.51</v>
      </c>
      <c r="F39" s="330">
        <f>$L$9</f>
        <v>1.5389999999999999</v>
      </c>
      <c r="G39" s="330">
        <f>$M$9</f>
        <v>29.494</v>
      </c>
      <c r="H39" s="699">
        <f>$N$9</f>
        <v>11.37</v>
      </c>
    </row>
    <row r="40" spans="2:8" ht="15" customHeight="1" x14ac:dyDescent="0.2">
      <c r="B40" s="109" t="s">
        <v>217</v>
      </c>
      <c r="C40" s="330">
        <f>$I$10</f>
        <v>0.125</v>
      </c>
      <c r="D40" s="330">
        <f>$J$10</f>
        <v>8.5559999999999992</v>
      </c>
      <c r="E40" s="127">
        <f>$K$10</f>
        <v>21.9</v>
      </c>
      <c r="F40" s="330">
        <f>$L$10</f>
        <v>0.55500000000000005</v>
      </c>
      <c r="G40" s="330">
        <f>$M$10</f>
        <v>5.3259999999999996</v>
      </c>
      <c r="H40" s="699">
        <f>$N$10</f>
        <v>14.25</v>
      </c>
    </row>
    <row r="41" spans="2:8" ht="15" customHeight="1" x14ac:dyDescent="0.2">
      <c r="B41" s="109" t="s">
        <v>218</v>
      </c>
      <c r="C41" s="330">
        <f>$I$11</f>
        <v>0.11799999999999999</v>
      </c>
      <c r="D41" s="330">
        <f>$J$11</f>
        <v>8.2110000000000003</v>
      </c>
      <c r="E41" s="127">
        <f>$K$11</f>
        <v>21.73</v>
      </c>
      <c r="F41" s="330">
        <f>$L$11</f>
        <v>0.59</v>
      </c>
      <c r="G41" s="330">
        <f>$M$11</f>
        <v>5.5940000000000003</v>
      </c>
      <c r="H41" s="699">
        <f>$N$11</f>
        <v>15.91</v>
      </c>
    </row>
    <row r="42" spans="2:8" ht="15" customHeight="1" x14ac:dyDescent="0.2">
      <c r="B42" s="109" t="s">
        <v>219</v>
      </c>
      <c r="C42" s="330">
        <f>$I$12</f>
        <v>0.32800000000000001</v>
      </c>
      <c r="D42" s="330">
        <f>$J$12</f>
        <v>24.724</v>
      </c>
      <c r="E42" s="127">
        <f>$K$12</f>
        <v>21.64</v>
      </c>
      <c r="F42" s="330">
        <f>$L$12</f>
        <v>1.724</v>
      </c>
      <c r="G42" s="330">
        <f>$M$12</f>
        <v>17.943000000000001</v>
      </c>
      <c r="H42" s="699">
        <f>$N$12</f>
        <v>17.100000000000001</v>
      </c>
    </row>
    <row r="43" spans="2:8" ht="15" customHeight="1" x14ac:dyDescent="0.2">
      <c r="B43" s="109" t="s">
        <v>220</v>
      </c>
      <c r="C43" s="330">
        <f>$I$13</f>
        <v>0.318</v>
      </c>
      <c r="D43" s="330">
        <f>$J$13</f>
        <v>30.167000000000002</v>
      </c>
      <c r="E43" s="127">
        <f>$K$13</f>
        <v>20.3</v>
      </c>
      <c r="F43" s="330">
        <f>$L$13</f>
        <v>1.381</v>
      </c>
      <c r="G43" s="330">
        <f>$M$13</f>
        <v>26.42</v>
      </c>
      <c r="H43" s="699">
        <f>$N$13</f>
        <v>24.59</v>
      </c>
    </row>
    <row r="44" spans="2:8" ht="15" customHeight="1" x14ac:dyDescent="0.2">
      <c r="B44" s="109" t="s">
        <v>221</v>
      </c>
      <c r="C44" s="330">
        <f>$I$14</f>
        <v>0.129</v>
      </c>
      <c r="D44" s="330">
        <f>$J$14</f>
        <v>17.486999999999998</v>
      </c>
      <c r="E44" s="127">
        <f>$K$14</f>
        <v>26.85</v>
      </c>
      <c r="F44" s="330">
        <f>$L$14</f>
        <v>0.374</v>
      </c>
      <c r="G44" s="330">
        <f>$M$14</f>
        <v>17.366</v>
      </c>
      <c r="H44" s="699">
        <f>$N$14</f>
        <v>33.83</v>
      </c>
    </row>
    <row r="45" spans="2:8" ht="15" customHeight="1" x14ac:dyDescent="0.2">
      <c r="B45" s="109" t="s">
        <v>222</v>
      </c>
      <c r="C45" s="330">
        <f>$I$15</f>
        <v>6.5000000000000002E-2</v>
      </c>
      <c r="D45" s="330">
        <f>$J$15</f>
        <v>9.7750000000000004</v>
      </c>
      <c r="E45" s="127">
        <f>$K$15</f>
        <v>30.7</v>
      </c>
      <c r="F45" s="330">
        <f>$L$15</f>
        <v>0.125</v>
      </c>
      <c r="G45" s="330">
        <f>$M$15</f>
        <v>9.35</v>
      </c>
      <c r="H45" s="699">
        <f>$N$15</f>
        <v>35.21</v>
      </c>
    </row>
    <row r="46" spans="2:8" ht="15" customHeight="1" x14ac:dyDescent="0.2">
      <c r="B46" s="113" t="s">
        <v>223</v>
      </c>
      <c r="C46" s="331">
        <f>$I$16</f>
        <v>2.4E-2</v>
      </c>
      <c r="D46" s="331">
        <f>$J$16</f>
        <v>13.263</v>
      </c>
      <c r="E46" s="128">
        <f>$K$16</f>
        <v>34.29</v>
      </c>
      <c r="F46" s="331">
        <f>$L$16</f>
        <v>5.7000000000000002E-2</v>
      </c>
      <c r="G46" s="331">
        <f>$M$16</f>
        <v>21.193999999999999</v>
      </c>
      <c r="H46" s="700">
        <f>$N$16</f>
        <v>71.67</v>
      </c>
    </row>
    <row r="47" spans="2:8" ht="15" customHeight="1" x14ac:dyDescent="0.2">
      <c r="B47" s="118" t="s">
        <v>80</v>
      </c>
      <c r="C47" s="125">
        <f>$I$17</f>
        <v>1.6879999999999999</v>
      </c>
      <c r="D47" s="125">
        <f>$J$17</f>
        <v>153.43700000000001</v>
      </c>
      <c r="E47" s="126">
        <f>$K$17</f>
        <v>16.190000000000001</v>
      </c>
      <c r="F47" s="125">
        <f>$L$17</f>
        <v>6.3440000000000003</v>
      </c>
      <c r="G47" s="125">
        <f>$M$17</f>
        <v>132.709</v>
      </c>
      <c r="H47" s="701">
        <f>$N$17</f>
        <v>23.23</v>
      </c>
    </row>
    <row r="50" spans="2:8" ht="15" customHeight="1" x14ac:dyDescent="0.2">
      <c r="B50" s="924" t="s">
        <v>359</v>
      </c>
      <c r="C50" s="926" t="s">
        <v>229</v>
      </c>
      <c r="D50" s="926"/>
      <c r="E50" s="926"/>
      <c r="F50" s="926" t="s">
        <v>230</v>
      </c>
      <c r="G50" s="926"/>
      <c r="H50" s="918"/>
    </row>
    <row r="51" spans="2:8" ht="15" customHeight="1" x14ac:dyDescent="0.2">
      <c r="B51" s="925"/>
      <c r="C51" s="325" t="s">
        <v>78</v>
      </c>
      <c r="D51" s="922" t="s">
        <v>79</v>
      </c>
      <c r="E51" s="922"/>
      <c r="F51" s="325" t="s">
        <v>78</v>
      </c>
      <c r="G51" s="922" t="s">
        <v>79</v>
      </c>
      <c r="H51" s="912"/>
    </row>
    <row r="52" spans="2:8" ht="30" customHeight="1" x14ac:dyDescent="0.2">
      <c r="B52" s="925"/>
      <c r="C52" s="923" t="s">
        <v>327</v>
      </c>
      <c r="D52" s="923"/>
      <c r="E52" s="16" t="s">
        <v>82</v>
      </c>
      <c r="F52" s="923" t="s">
        <v>327</v>
      </c>
      <c r="G52" s="923"/>
      <c r="H52" s="17" t="s">
        <v>82</v>
      </c>
    </row>
    <row r="53" spans="2:8" ht="15" customHeight="1" x14ac:dyDescent="0.2">
      <c r="B53" s="144" t="str">
        <f>Index!$B$4</f>
        <v>Kent South London and East Sussex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216</v>
      </c>
      <c r="C54" s="330">
        <f>$O$9</f>
        <v>0.79500000000000004</v>
      </c>
      <c r="D54" s="330">
        <f>$P$9</f>
        <v>34.904000000000003</v>
      </c>
      <c r="E54" s="127">
        <f>$Q$9</f>
        <v>14.84</v>
      </c>
      <c r="F54" s="330">
        <f>$R$9</f>
        <v>1.1259999999999999</v>
      </c>
      <c r="G54" s="330">
        <f>$S$9</f>
        <v>34.738</v>
      </c>
      <c r="H54" s="699">
        <f>$T$9</f>
        <v>11.27</v>
      </c>
    </row>
    <row r="55" spans="2:8" ht="15" customHeight="1" x14ac:dyDescent="0.2">
      <c r="B55" s="109" t="s">
        <v>217</v>
      </c>
      <c r="C55" s="330">
        <f>$O$10</f>
        <v>0.216</v>
      </c>
      <c r="D55" s="330">
        <f>$P$10</f>
        <v>5.5679999999999996</v>
      </c>
      <c r="E55" s="127">
        <f>$Q$10</f>
        <v>16.170000000000002</v>
      </c>
      <c r="F55" s="330">
        <f>$R$10</f>
        <v>0.42599999999999999</v>
      </c>
      <c r="G55" s="330">
        <f>$S$10</f>
        <v>6.2009999999999996</v>
      </c>
      <c r="H55" s="699">
        <f>$T$10</f>
        <v>11.42</v>
      </c>
    </row>
    <row r="56" spans="2:8" ht="15" customHeight="1" x14ac:dyDescent="0.2">
      <c r="B56" s="109" t="s">
        <v>218</v>
      </c>
      <c r="C56" s="330">
        <f>$O$11</f>
        <v>0.22500000000000001</v>
      </c>
      <c r="D56" s="330">
        <f>$P$11</f>
        <v>4.6849999999999996</v>
      </c>
      <c r="E56" s="127">
        <f>$Q$11</f>
        <v>14.33</v>
      </c>
      <c r="F56" s="330">
        <f>$R$11</f>
        <v>0.51700000000000002</v>
      </c>
      <c r="G56" s="330">
        <f>$S$11</f>
        <v>5.5270000000000001</v>
      </c>
      <c r="H56" s="699">
        <f>$T$11</f>
        <v>12.45</v>
      </c>
    </row>
    <row r="57" spans="2:8" ht="15" customHeight="1" x14ac:dyDescent="0.2">
      <c r="B57" s="109" t="s">
        <v>219</v>
      </c>
      <c r="C57" s="330">
        <f>$O$12</f>
        <v>0.78500000000000003</v>
      </c>
      <c r="D57" s="330">
        <f>$P$12</f>
        <v>12.141999999999999</v>
      </c>
      <c r="E57" s="127">
        <f>$Q$12</f>
        <v>13.98</v>
      </c>
      <c r="F57" s="330">
        <f>$R$12</f>
        <v>1.964</v>
      </c>
      <c r="G57" s="330">
        <f>$S$12</f>
        <v>15.223000000000001</v>
      </c>
      <c r="H57" s="699">
        <f>$T$12</f>
        <v>14.28</v>
      </c>
    </row>
    <row r="58" spans="2:8" ht="15" customHeight="1" x14ac:dyDescent="0.2">
      <c r="B58" s="109" t="s">
        <v>220</v>
      </c>
      <c r="C58" s="330">
        <f>$O$13</f>
        <v>0.89600000000000002</v>
      </c>
      <c r="D58" s="330">
        <f>$P$13</f>
        <v>15.791</v>
      </c>
      <c r="E58" s="127">
        <f>$Q$13</f>
        <v>23.78</v>
      </c>
      <c r="F58" s="330">
        <f>$R$13</f>
        <v>1.899</v>
      </c>
      <c r="G58" s="330">
        <f>$S$13</f>
        <v>15.94</v>
      </c>
      <c r="H58" s="699">
        <f>$T$13</f>
        <v>24.63</v>
      </c>
    </row>
    <row r="59" spans="2:8" ht="15" customHeight="1" x14ac:dyDescent="0.2">
      <c r="B59" s="109" t="s">
        <v>221</v>
      </c>
      <c r="C59" s="330">
        <f>$O$14</f>
        <v>0.309</v>
      </c>
      <c r="D59" s="330">
        <f>$P$14</f>
        <v>11.276999999999999</v>
      </c>
      <c r="E59" s="127">
        <f>$Q$14</f>
        <v>35.9</v>
      </c>
      <c r="F59" s="330">
        <f>$R$14</f>
        <v>0.46500000000000002</v>
      </c>
      <c r="G59" s="330">
        <f>$S$14</f>
        <v>8.9269999999999996</v>
      </c>
      <c r="H59" s="699">
        <f>$T$14</f>
        <v>34.47</v>
      </c>
    </row>
    <row r="60" spans="2:8" ht="15" customHeight="1" x14ac:dyDescent="0.2">
      <c r="B60" s="109" t="s">
        <v>222</v>
      </c>
      <c r="C60" s="330">
        <f>$O$15</f>
        <v>0.11700000000000001</v>
      </c>
      <c r="D60" s="330">
        <f>$P$15</f>
        <v>6.6959999999999997</v>
      </c>
      <c r="E60" s="127">
        <f>$Q$15</f>
        <v>39.4</v>
      </c>
      <c r="F60" s="330">
        <f>$R$15</f>
        <v>0.13400000000000001</v>
      </c>
      <c r="G60" s="330">
        <f>$S$15</f>
        <v>4.6100000000000003</v>
      </c>
      <c r="H60" s="699">
        <f>$T$15</f>
        <v>41.18</v>
      </c>
    </row>
    <row r="61" spans="2:8" ht="15" customHeight="1" x14ac:dyDescent="0.2">
      <c r="B61" s="113" t="s">
        <v>223</v>
      </c>
      <c r="C61" s="331">
        <f>$O$16</f>
        <v>2.8000000000000001E-2</v>
      </c>
      <c r="D61" s="331">
        <f>$P$16</f>
        <v>18.905000000000001</v>
      </c>
      <c r="E61" s="128">
        <f>$Q$16</f>
        <v>60.58</v>
      </c>
      <c r="F61" s="331">
        <f>$R$16</f>
        <v>5.3999999999999999E-2</v>
      </c>
      <c r="G61" s="331">
        <f>$S$16</f>
        <v>8.0920000000000005</v>
      </c>
      <c r="H61" s="700">
        <f>$T$16</f>
        <v>45.66</v>
      </c>
    </row>
    <row r="62" spans="2:8" ht="15" customHeight="1" x14ac:dyDescent="0.2">
      <c r="B62" s="118" t="s">
        <v>80</v>
      </c>
      <c r="C62" s="125">
        <f>$O$17</f>
        <v>3.371</v>
      </c>
      <c r="D62" s="125">
        <f>$P$17</f>
        <v>109.968</v>
      </c>
      <c r="E62" s="126">
        <f>$Q$17</f>
        <v>21.02</v>
      </c>
      <c r="F62" s="125">
        <f>$R$17</f>
        <v>6.585</v>
      </c>
      <c r="G62" s="125">
        <f>$S$17</f>
        <v>99.257000000000005</v>
      </c>
      <c r="H62" s="701">
        <f>$T$17</f>
        <v>16.010000000000002</v>
      </c>
    </row>
    <row r="65" spans="2:8" ht="15" customHeight="1" x14ac:dyDescent="0.2">
      <c r="B65" s="924" t="s">
        <v>359</v>
      </c>
      <c r="C65" s="926" t="s">
        <v>334</v>
      </c>
      <c r="D65" s="926"/>
      <c r="E65" s="926"/>
      <c r="F65" s="926" t="s">
        <v>335</v>
      </c>
      <c r="G65" s="926"/>
      <c r="H65" s="918"/>
    </row>
    <row r="66" spans="2:8" ht="15" customHeight="1" x14ac:dyDescent="0.2">
      <c r="B66" s="925"/>
      <c r="C66" s="325" t="s">
        <v>78</v>
      </c>
      <c r="D66" s="922" t="s">
        <v>79</v>
      </c>
      <c r="E66" s="922"/>
      <c r="F66" s="325" t="s">
        <v>78</v>
      </c>
      <c r="G66" s="922" t="s">
        <v>79</v>
      </c>
      <c r="H66" s="912"/>
    </row>
    <row r="67" spans="2:8" ht="30" customHeight="1" x14ac:dyDescent="0.2">
      <c r="B67" s="925"/>
      <c r="C67" s="923" t="s">
        <v>327</v>
      </c>
      <c r="D67" s="923"/>
      <c r="E67" s="16" t="s">
        <v>82</v>
      </c>
      <c r="F67" s="923" t="s">
        <v>327</v>
      </c>
      <c r="G67" s="923"/>
      <c r="H67" s="17" t="s">
        <v>82</v>
      </c>
    </row>
    <row r="68" spans="2:8" ht="15" customHeight="1" x14ac:dyDescent="0.2">
      <c r="B68" s="144" t="str">
        <f>Index!$B$4</f>
        <v>Kent South London and East Sussex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216</v>
      </c>
      <c r="C69" s="330">
        <f>$U$9</f>
        <v>1.04</v>
      </c>
      <c r="D69" s="330">
        <f>$V$9</f>
        <v>32.085999999999999</v>
      </c>
      <c r="E69" s="127">
        <f>$W$9</f>
        <v>10.61</v>
      </c>
      <c r="F69" s="330">
        <f>$X$9</f>
        <v>1.341</v>
      </c>
      <c r="G69" s="330">
        <f>$Y$9</f>
        <v>29.221</v>
      </c>
      <c r="H69" s="699">
        <f>$Z$9</f>
        <v>10.77</v>
      </c>
    </row>
    <row r="70" spans="2:8" ht="15" customHeight="1" x14ac:dyDescent="0.2">
      <c r="B70" s="109" t="s">
        <v>217</v>
      </c>
      <c r="C70" s="330">
        <f>$U$10</f>
        <v>0.35899999999999999</v>
      </c>
      <c r="D70" s="330">
        <f>$V$10</f>
        <v>7.2460000000000004</v>
      </c>
      <c r="E70" s="127">
        <f>$W$10</f>
        <v>10.64</v>
      </c>
      <c r="F70" s="330">
        <f>$X$10</f>
        <v>0.40200000000000002</v>
      </c>
      <c r="G70" s="330">
        <f>$Y$10</f>
        <v>8.2859999999999996</v>
      </c>
      <c r="H70" s="699">
        <f>$Z$10</f>
        <v>12.31</v>
      </c>
    </row>
    <row r="71" spans="2:8" ht="15" customHeight="1" x14ac:dyDescent="0.2">
      <c r="B71" s="109" t="s">
        <v>218</v>
      </c>
      <c r="C71" s="330">
        <f>$U$11</f>
        <v>0.42</v>
      </c>
      <c r="D71" s="330">
        <f>$V$11</f>
        <v>7.0579999999999998</v>
      </c>
      <c r="E71" s="127">
        <f>$W$11</f>
        <v>11.12</v>
      </c>
      <c r="F71" s="330">
        <f>$X$11</f>
        <v>0.51800000000000002</v>
      </c>
      <c r="G71" s="330">
        <f>$Y$11</f>
        <v>9.0640000000000001</v>
      </c>
      <c r="H71" s="699">
        <f>$Z$11</f>
        <v>12.99</v>
      </c>
    </row>
    <row r="72" spans="2:8" ht="15" customHeight="1" x14ac:dyDescent="0.2">
      <c r="B72" s="109" t="s">
        <v>219</v>
      </c>
      <c r="C72" s="330">
        <f>$U$12</f>
        <v>1.4910000000000001</v>
      </c>
      <c r="D72" s="330">
        <f>$V$12</f>
        <v>19.052</v>
      </c>
      <c r="E72" s="127">
        <f>$W$12</f>
        <v>12.2</v>
      </c>
      <c r="F72" s="330">
        <f>$X$12</f>
        <v>2.0379999999999998</v>
      </c>
      <c r="G72" s="330">
        <f>$Y$12</f>
        <v>26.241</v>
      </c>
      <c r="H72" s="699">
        <f>$Z$12</f>
        <v>13.73</v>
      </c>
    </row>
    <row r="73" spans="2:8" ht="15" customHeight="1" x14ac:dyDescent="0.2">
      <c r="B73" s="109" t="s">
        <v>220</v>
      </c>
      <c r="C73" s="330">
        <f>$U$13</f>
        <v>1.619</v>
      </c>
      <c r="D73" s="330">
        <f>$V$13</f>
        <v>19.157</v>
      </c>
      <c r="E73" s="127">
        <f>$W$13</f>
        <v>22.03</v>
      </c>
      <c r="F73" s="330">
        <f>$X$13</f>
        <v>2.5219999999999998</v>
      </c>
      <c r="G73" s="330">
        <f>$Y$13</f>
        <v>21.457000000000001</v>
      </c>
      <c r="H73" s="699">
        <f>$Z$13</f>
        <v>20.34</v>
      </c>
    </row>
    <row r="74" spans="2:8" ht="15" customHeight="1" x14ac:dyDescent="0.2">
      <c r="B74" s="109" t="s">
        <v>221</v>
      </c>
      <c r="C74" s="330">
        <f>$U$14</f>
        <v>0.56599999999999995</v>
      </c>
      <c r="D74" s="330">
        <f>$V$14</f>
        <v>10.760999999999999</v>
      </c>
      <c r="E74" s="127">
        <f>$W$14</f>
        <v>42.83</v>
      </c>
      <c r="F74" s="330">
        <f>$X$14</f>
        <v>0.75900000000000001</v>
      </c>
      <c r="G74" s="330">
        <f>$Y$14</f>
        <v>9.5820000000000007</v>
      </c>
      <c r="H74" s="699">
        <f>$Z$14</f>
        <v>28.84</v>
      </c>
    </row>
    <row r="75" spans="2:8" ht="15" customHeight="1" x14ac:dyDescent="0.2">
      <c r="B75" s="109" t="s">
        <v>222</v>
      </c>
      <c r="C75" s="330">
        <f>$U$15</f>
        <v>0.216</v>
      </c>
      <c r="D75" s="330">
        <f>$V$15</f>
        <v>5.7889999999999997</v>
      </c>
      <c r="E75" s="127">
        <f>$W$15</f>
        <v>49.55</v>
      </c>
      <c r="F75" s="330">
        <f>$X$15</f>
        <v>0.218</v>
      </c>
      <c r="G75" s="330">
        <f>$Y$15</f>
        <v>5.2329999999999997</v>
      </c>
      <c r="H75" s="699">
        <f>$Z$15</f>
        <v>33.130000000000003</v>
      </c>
    </row>
    <row r="76" spans="2:8" ht="15" customHeight="1" x14ac:dyDescent="0.2">
      <c r="B76" s="113" t="s">
        <v>223</v>
      </c>
      <c r="C76" s="331">
        <f>$U$16</f>
        <v>8.3000000000000004E-2</v>
      </c>
      <c r="D76" s="331">
        <f>$V$16</f>
        <v>21.262</v>
      </c>
      <c r="E76" s="128">
        <f>$W$16</f>
        <v>76.709999999999994</v>
      </c>
      <c r="F76" s="331">
        <f>$X$16</f>
        <v>5.6000000000000001E-2</v>
      </c>
      <c r="G76" s="331">
        <f>$Y$16</f>
        <v>4.8140000000000001</v>
      </c>
      <c r="H76" s="700">
        <f>$Z$16</f>
        <v>28.53</v>
      </c>
    </row>
    <row r="77" spans="2:8" ht="15" customHeight="1" x14ac:dyDescent="0.2">
      <c r="B77" s="118" t="s">
        <v>80</v>
      </c>
      <c r="C77" s="125">
        <f>$U$17</f>
        <v>5.7949999999999999</v>
      </c>
      <c r="D77" s="125">
        <f>$V$17</f>
        <v>122.413</v>
      </c>
      <c r="E77" s="126">
        <f>$W$17</f>
        <v>23.92</v>
      </c>
      <c r="F77" s="125">
        <f>$X$17</f>
        <v>7.8540000000000001</v>
      </c>
      <c r="G77" s="125">
        <f>$Y$17</f>
        <v>113.898</v>
      </c>
      <c r="H77" s="701">
        <f>$Z$17</f>
        <v>12.83</v>
      </c>
    </row>
    <row r="80" spans="2:8" ht="15" customHeight="1" x14ac:dyDescent="0.2">
      <c r="B80" s="924" t="s">
        <v>359</v>
      </c>
      <c r="C80" s="926" t="s">
        <v>233</v>
      </c>
      <c r="D80" s="926"/>
      <c r="E80" s="926"/>
      <c r="F80" s="926" t="s">
        <v>234</v>
      </c>
      <c r="G80" s="926"/>
      <c r="H80" s="918"/>
    </row>
    <row r="81" spans="2:8" ht="15" customHeight="1" x14ac:dyDescent="0.2">
      <c r="B81" s="925"/>
      <c r="C81" s="325" t="s">
        <v>78</v>
      </c>
      <c r="D81" s="922" t="s">
        <v>79</v>
      </c>
      <c r="E81" s="922"/>
      <c r="F81" s="325" t="s">
        <v>78</v>
      </c>
      <c r="G81" s="922" t="s">
        <v>79</v>
      </c>
      <c r="H81" s="912"/>
    </row>
    <row r="82" spans="2:8" ht="30" customHeight="1" x14ac:dyDescent="0.2">
      <c r="B82" s="925"/>
      <c r="C82" s="923" t="s">
        <v>327</v>
      </c>
      <c r="D82" s="923"/>
      <c r="E82" s="16" t="s">
        <v>82</v>
      </c>
      <c r="F82" s="923" t="s">
        <v>327</v>
      </c>
      <c r="G82" s="923"/>
      <c r="H82" s="17" t="s">
        <v>82</v>
      </c>
    </row>
    <row r="83" spans="2:8" ht="15" customHeight="1" x14ac:dyDescent="0.2">
      <c r="B83" s="144" t="str">
        <f>Index!$B$4</f>
        <v>Kent South London and East Sussex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216</v>
      </c>
      <c r="C84" s="330">
        <f>$AA$9</f>
        <v>1.083</v>
      </c>
      <c r="D84" s="330">
        <f>$AB$9</f>
        <v>29.257000000000001</v>
      </c>
      <c r="E84" s="127">
        <f>$AC$9</f>
        <v>11.36</v>
      </c>
      <c r="F84" s="330">
        <f>$AD$9</f>
        <v>4.2720000000000002</v>
      </c>
      <c r="G84" s="330">
        <f>$AE$9</f>
        <v>24.027000000000001</v>
      </c>
      <c r="H84" s="699">
        <f>$AF$9</f>
        <v>12.53</v>
      </c>
    </row>
    <row r="85" spans="2:8" ht="15" customHeight="1" x14ac:dyDescent="0.2">
      <c r="B85" s="109" t="s">
        <v>217</v>
      </c>
      <c r="C85" s="330">
        <f>$AA$10</f>
        <v>0.20899999999999999</v>
      </c>
      <c r="D85" s="330">
        <f>$AB$10</f>
        <v>8.7159999999999993</v>
      </c>
      <c r="E85" s="127">
        <f>$AC$10</f>
        <v>13.77</v>
      </c>
      <c r="F85" s="330">
        <f>$AD$10</f>
        <v>1.873</v>
      </c>
      <c r="G85" s="330">
        <f>$AE$10</f>
        <v>4.8940000000000001</v>
      </c>
      <c r="H85" s="699">
        <f>$AF$10</f>
        <v>10.43</v>
      </c>
    </row>
    <row r="86" spans="2:8" ht="15" customHeight="1" x14ac:dyDescent="0.2">
      <c r="B86" s="109" t="s">
        <v>218</v>
      </c>
      <c r="C86" s="330">
        <f>$AA$11</f>
        <v>0.23</v>
      </c>
      <c r="D86" s="330">
        <f>$AB$11</f>
        <v>10.62</v>
      </c>
      <c r="E86" s="127">
        <f>$AC$11</f>
        <v>14.52</v>
      </c>
      <c r="F86" s="330">
        <f>$AD$11</f>
        <v>1.8540000000000001</v>
      </c>
      <c r="G86" s="330">
        <f>$AE$11</f>
        <v>5.6020000000000003</v>
      </c>
      <c r="H86" s="699">
        <f>$AF$11</f>
        <v>11.64</v>
      </c>
    </row>
    <row r="87" spans="2:8" ht="15" customHeight="1" x14ac:dyDescent="0.2">
      <c r="B87" s="109" t="s">
        <v>219</v>
      </c>
      <c r="C87" s="330">
        <f>$AA$12</f>
        <v>0.82399999999999995</v>
      </c>
      <c r="D87" s="330">
        <f>$AB$12</f>
        <v>38.728999999999999</v>
      </c>
      <c r="E87" s="127">
        <f>$AC$12</f>
        <v>15.57</v>
      </c>
      <c r="F87" s="330">
        <f>$AD$12</f>
        <v>4.798</v>
      </c>
      <c r="G87" s="330">
        <f>$AE$12</f>
        <v>21.283999999999999</v>
      </c>
      <c r="H87" s="699">
        <f>$AF$12</f>
        <v>13.67</v>
      </c>
    </row>
    <row r="88" spans="2:8" ht="15" customHeight="1" x14ac:dyDescent="0.2">
      <c r="B88" s="109" t="s">
        <v>220</v>
      </c>
      <c r="C88" s="330">
        <f>$AA$13</f>
        <v>1.252</v>
      </c>
      <c r="D88" s="330">
        <f>$AB$13</f>
        <v>57.274999999999999</v>
      </c>
      <c r="E88" s="127">
        <f>$AC$13</f>
        <v>25.65</v>
      </c>
      <c r="F88" s="330">
        <f>$AD$13</f>
        <v>3.613</v>
      </c>
      <c r="G88" s="330">
        <f>$AE$13</f>
        <v>30.684999999999999</v>
      </c>
      <c r="H88" s="699">
        <f>$AF$13</f>
        <v>18.420000000000002</v>
      </c>
    </row>
    <row r="89" spans="2:8" ht="15" customHeight="1" x14ac:dyDescent="0.2">
      <c r="B89" s="109" t="s">
        <v>221</v>
      </c>
      <c r="C89" s="330">
        <f>$AA$14</f>
        <v>0.54400000000000004</v>
      </c>
      <c r="D89" s="330">
        <f>$AB$14</f>
        <v>31.457999999999998</v>
      </c>
      <c r="E89" s="127">
        <f>$AC$14</f>
        <v>31.88</v>
      </c>
      <c r="F89" s="330">
        <f>$AD$14</f>
        <v>1.0149999999999999</v>
      </c>
      <c r="G89" s="330">
        <f>$AE$14</f>
        <v>14.31</v>
      </c>
      <c r="H89" s="699">
        <f>$AF$14</f>
        <v>21.38</v>
      </c>
    </row>
    <row r="90" spans="2:8" ht="15" customHeight="1" x14ac:dyDescent="0.2">
      <c r="B90" s="109" t="s">
        <v>222</v>
      </c>
      <c r="C90" s="330">
        <f>$AA$15</f>
        <v>0.19400000000000001</v>
      </c>
      <c r="D90" s="330">
        <f>$AB$15</f>
        <v>15.631</v>
      </c>
      <c r="E90" s="127">
        <f>$AC$15</f>
        <v>36.74</v>
      </c>
      <c r="F90" s="330">
        <f>$AD$15</f>
        <v>0.32400000000000001</v>
      </c>
      <c r="G90" s="330">
        <f>$AE$15</f>
        <v>5.6449999999999996</v>
      </c>
      <c r="H90" s="699">
        <f>$AF$15</f>
        <v>27.08</v>
      </c>
    </row>
    <row r="91" spans="2:8" ht="15" customHeight="1" x14ac:dyDescent="0.2">
      <c r="B91" s="113" t="s">
        <v>223</v>
      </c>
      <c r="C91" s="331">
        <f>$AA$16</f>
        <v>0.10299999999999999</v>
      </c>
      <c r="D91" s="331">
        <f>$AB$16</f>
        <v>14.743</v>
      </c>
      <c r="E91" s="128">
        <f>$AC$16</f>
        <v>33.69</v>
      </c>
      <c r="F91" s="331">
        <f>$AD$16</f>
        <v>0.126</v>
      </c>
      <c r="G91" s="331">
        <f>$AE$16</f>
        <v>8.7230000000000008</v>
      </c>
      <c r="H91" s="700">
        <f>$AF$16</f>
        <v>36.04</v>
      </c>
    </row>
    <row r="92" spans="2:8" ht="15" customHeight="1" x14ac:dyDescent="0.2">
      <c r="B92" s="118" t="s">
        <v>80</v>
      </c>
      <c r="C92" s="125">
        <f>$AA$17</f>
        <v>4.4390000000000001</v>
      </c>
      <c r="D92" s="125">
        <f>$AB$17</f>
        <v>206.43100000000001</v>
      </c>
      <c r="E92" s="126">
        <f>$AC$17</f>
        <v>20.51</v>
      </c>
      <c r="F92" s="125">
        <f>$AD$17</f>
        <v>17.875</v>
      </c>
      <c r="G92" s="125">
        <f>$AE$17</f>
        <v>115.17100000000001</v>
      </c>
      <c r="H92" s="701">
        <f>$AF$17</f>
        <v>14.26</v>
      </c>
    </row>
    <row r="95" spans="2:8" ht="15" customHeight="1" x14ac:dyDescent="0.2">
      <c r="B95" s="924" t="s">
        <v>359</v>
      </c>
      <c r="C95" s="926" t="s">
        <v>235</v>
      </c>
      <c r="D95" s="926"/>
      <c r="E95" s="918"/>
    </row>
    <row r="96" spans="2:8" ht="15" customHeight="1" x14ac:dyDescent="0.2">
      <c r="B96" s="925"/>
      <c r="C96" s="325" t="s">
        <v>78</v>
      </c>
      <c r="D96" s="922" t="s">
        <v>79</v>
      </c>
      <c r="E96" s="912"/>
    </row>
    <row r="97" spans="2:5" ht="30" customHeight="1" x14ac:dyDescent="0.2">
      <c r="B97" s="925"/>
      <c r="C97" s="923" t="s">
        <v>327</v>
      </c>
      <c r="D97" s="923"/>
      <c r="E97" s="17" t="s">
        <v>82</v>
      </c>
    </row>
    <row r="98" spans="2:5" ht="15" customHeight="1" x14ac:dyDescent="0.2">
      <c r="B98" s="144" t="str">
        <f>Index!$B$4</f>
        <v>Kent South London and East Sussex</v>
      </c>
      <c r="C98" s="124"/>
      <c r="D98" s="122"/>
      <c r="E98" s="123"/>
    </row>
    <row r="99" spans="2:5" ht="15" customHeight="1" x14ac:dyDescent="0.2">
      <c r="B99" s="109" t="s">
        <v>216</v>
      </c>
      <c r="C99" s="330">
        <f>$AG$9</f>
        <v>1.5349999999999999</v>
      </c>
      <c r="D99" s="330">
        <f>$AH$9</f>
        <v>26.242000000000001</v>
      </c>
      <c r="E99" s="699">
        <f>$AI$9</f>
        <v>11.81</v>
      </c>
    </row>
    <row r="100" spans="2:5" ht="15" customHeight="1" x14ac:dyDescent="0.2">
      <c r="B100" s="109" t="s">
        <v>217</v>
      </c>
      <c r="C100" s="330">
        <f>$AG$10</f>
        <v>0.34300000000000003</v>
      </c>
      <c r="D100" s="330">
        <f>$AH$10</f>
        <v>7.641</v>
      </c>
      <c r="E100" s="699">
        <f>$AI$10</f>
        <v>13.7</v>
      </c>
    </row>
    <row r="101" spans="2:5" ht="15" customHeight="1" x14ac:dyDescent="0.2">
      <c r="B101" s="109" t="s">
        <v>218</v>
      </c>
      <c r="C101" s="330">
        <f>$AG$11</f>
        <v>0.33800000000000002</v>
      </c>
      <c r="D101" s="330">
        <f>$AH$11</f>
        <v>8.4939999999999998</v>
      </c>
      <c r="E101" s="699">
        <f>$AI$11</f>
        <v>14.18</v>
      </c>
    </row>
    <row r="102" spans="2:5" ht="15" customHeight="1" x14ac:dyDescent="0.2">
      <c r="B102" s="109" t="s">
        <v>219</v>
      </c>
      <c r="C102" s="330">
        <f>$AG$12</f>
        <v>0.94199999999999995</v>
      </c>
      <c r="D102" s="330">
        <f>$AH$12</f>
        <v>34.670999999999999</v>
      </c>
      <c r="E102" s="699">
        <f>$AI$12</f>
        <v>16.71</v>
      </c>
    </row>
    <row r="103" spans="2:5" ht="15" customHeight="1" x14ac:dyDescent="0.2">
      <c r="B103" s="109" t="s">
        <v>220</v>
      </c>
      <c r="C103" s="330">
        <f>$AG$13</f>
        <v>0.88800000000000001</v>
      </c>
      <c r="D103" s="330">
        <f>$AH$13</f>
        <v>56.396000000000001</v>
      </c>
      <c r="E103" s="699">
        <f>$AI$13</f>
        <v>22.32</v>
      </c>
    </row>
    <row r="104" spans="2:5" ht="15" customHeight="1" x14ac:dyDescent="0.2">
      <c r="B104" s="109" t="s">
        <v>221</v>
      </c>
      <c r="C104" s="330">
        <f>$AG$14</f>
        <v>0.36599999999999999</v>
      </c>
      <c r="D104" s="330">
        <f>$AH$14</f>
        <v>28.315000000000001</v>
      </c>
      <c r="E104" s="699">
        <f>$AI$14</f>
        <v>27.39</v>
      </c>
    </row>
    <row r="105" spans="2:5" ht="15" customHeight="1" x14ac:dyDescent="0.2">
      <c r="B105" s="109" t="s">
        <v>222</v>
      </c>
      <c r="C105" s="330">
        <f>$AG$15</f>
        <v>0.14399999999999999</v>
      </c>
      <c r="D105" s="330">
        <f>$AH$15</f>
        <v>12.731999999999999</v>
      </c>
      <c r="E105" s="699">
        <f>$AI$15</f>
        <v>32.92</v>
      </c>
    </row>
    <row r="106" spans="2:5" ht="15" customHeight="1" x14ac:dyDescent="0.2">
      <c r="B106" s="113" t="s">
        <v>223</v>
      </c>
      <c r="C106" s="331">
        <f>$AG$16</f>
        <v>5.5E-2</v>
      </c>
      <c r="D106" s="331">
        <f>$AH$16</f>
        <v>11.567</v>
      </c>
      <c r="E106" s="700">
        <f>$AI$16</f>
        <v>37.86</v>
      </c>
    </row>
    <row r="107" spans="2:5" ht="15" customHeight="1" x14ac:dyDescent="0.2">
      <c r="B107" s="118" t="s">
        <v>80</v>
      </c>
      <c r="C107" s="125">
        <f>$AG$17</f>
        <v>4.6109999999999998</v>
      </c>
      <c r="D107" s="125">
        <f>$AH$17</f>
        <v>186.05799999999999</v>
      </c>
      <c r="E107" s="701">
        <f>$AI$17</f>
        <v>18.25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209</v>
      </c>
      <c r="C3" t="s">
        <v>768</v>
      </c>
    </row>
    <row r="5" spans="2:6" ht="15" customHeight="1" x14ac:dyDescent="0.2">
      <c r="B5" s="873" t="s">
        <v>231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927"/>
      <c r="C6" s="26" t="s">
        <v>327</v>
      </c>
      <c r="D6" s="26" t="s">
        <v>327</v>
      </c>
      <c r="E6" s="3" t="s">
        <v>82</v>
      </c>
      <c r="F6" s="27" t="s">
        <v>327</v>
      </c>
    </row>
    <row r="7" spans="2:6" ht="15" customHeight="1" x14ac:dyDescent="0.2">
      <c r="B7" s="144" t="str">
        <f>Index!$B$4</f>
        <v>Kent South London and East Sussex</v>
      </c>
      <c r="C7" s="145"/>
      <c r="D7" s="145"/>
      <c r="E7" s="145"/>
      <c r="F7" s="145"/>
    </row>
    <row r="8" spans="2:6" ht="15" customHeight="1" x14ac:dyDescent="0.2">
      <c r="B8" s="142" t="s">
        <v>333</v>
      </c>
      <c r="C8" s="137">
        <f>'Section 11 chart data'!D20</f>
        <v>13.404999999999999</v>
      </c>
      <c r="D8" s="138">
        <f>'Section 11 chart data'!J20</f>
        <v>17538.746999999999</v>
      </c>
      <c r="E8" s="698">
        <f>'Section 11 chart data'!K20</f>
        <v>4.83</v>
      </c>
      <c r="F8" s="139">
        <f>SUM(C8,D8)</f>
        <v>17552.151999999998</v>
      </c>
    </row>
    <row r="9" spans="2:6" ht="15" customHeight="1" x14ac:dyDescent="0.2">
      <c r="B9" s="142" t="s">
        <v>224</v>
      </c>
      <c r="C9" s="137">
        <f>'Section 11 chart data'!D21</f>
        <v>13.597</v>
      </c>
      <c r="D9" s="138">
        <f>'Section 11 chart data'!J21</f>
        <v>18933.736000000001</v>
      </c>
      <c r="E9" s="698">
        <f>'Section 11 chart data'!K21</f>
        <v>4.72</v>
      </c>
      <c r="F9" s="139">
        <f t="shared" ref="F9:F18" si="0">SUM(C9,D9)</f>
        <v>18947.333000000002</v>
      </c>
    </row>
    <row r="10" spans="2:6" ht="15" customHeight="1" x14ac:dyDescent="0.2">
      <c r="B10" s="142" t="s">
        <v>227</v>
      </c>
      <c r="C10" s="137">
        <f>'Section 11 chart data'!D22</f>
        <v>13.019</v>
      </c>
      <c r="D10" s="138">
        <f>'Section 11 chart data'!J22</f>
        <v>20595.341</v>
      </c>
      <c r="E10" s="698">
        <f>'Section 11 chart data'!K22</f>
        <v>4.7</v>
      </c>
      <c r="F10" s="139">
        <f t="shared" si="0"/>
        <v>20608.36</v>
      </c>
    </row>
    <row r="11" spans="2:6" ht="15" customHeight="1" x14ac:dyDescent="0.2">
      <c r="B11" s="142" t="s">
        <v>228</v>
      </c>
      <c r="C11" s="137">
        <f>'Section 11 chart data'!D23</f>
        <v>12.532</v>
      </c>
      <c r="D11" s="138">
        <f>'Section 11 chart data'!J23</f>
        <v>22359.817999999999</v>
      </c>
      <c r="E11" s="698">
        <f>'Section 11 chart data'!K23</f>
        <v>4.66</v>
      </c>
      <c r="F11" s="139">
        <f t="shared" si="0"/>
        <v>22372.35</v>
      </c>
    </row>
    <row r="12" spans="2:6" ht="15" customHeight="1" x14ac:dyDescent="0.2">
      <c r="B12" s="142" t="s">
        <v>229</v>
      </c>
      <c r="C12" s="137">
        <f>'Section 11 chart data'!D24</f>
        <v>11.994999999999999</v>
      </c>
      <c r="D12" s="138">
        <f>'Section 11 chart data'!J24</f>
        <v>24222.316999999999</v>
      </c>
      <c r="E12" s="698">
        <f>'Section 11 chart data'!K24</f>
        <v>4.58</v>
      </c>
      <c r="F12" s="139">
        <f t="shared" si="0"/>
        <v>24234.311999999998</v>
      </c>
    </row>
    <row r="13" spans="2:6" ht="15" customHeight="1" x14ac:dyDescent="0.2">
      <c r="B13" s="142" t="s">
        <v>230</v>
      </c>
      <c r="C13" s="137">
        <f>'Section 11 chart data'!D25</f>
        <v>11.398</v>
      </c>
      <c r="D13" s="138">
        <f>'Section 11 chart data'!J25</f>
        <v>26062.214</v>
      </c>
      <c r="E13" s="698">
        <f>'Section 11 chart data'!K25</f>
        <v>4.51</v>
      </c>
      <c r="F13" s="139">
        <f t="shared" si="0"/>
        <v>26073.612000000001</v>
      </c>
    </row>
    <row r="14" spans="2:6" ht="15" customHeight="1" x14ac:dyDescent="0.2">
      <c r="B14" s="142" t="s">
        <v>334</v>
      </c>
      <c r="C14" s="137">
        <f>'Section 11 chart data'!D26</f>
        <v>11.032</v>
      </c>
      <c r="D14" s="138">
        <f>'Section 11 chart data'!J26</f>
        <v>27808.518</v>
      </c>
      <c r="E14" s="698">
        <f>'Section 11 chart data'!K26</f>
        <v>4.4400000000000004</v>
      </c>
      <c r="F14" s="139">
        <f t="shared" si="0"/>
        <v>27819.55</v>
      </c>
    </row>
    <row r="15" spans="2:6" ht="15" customHeight="1" x14ac:dyDescent="0.2">
      <c r="B15" s="142" t="s">
        <v>335</v>
      </c>
      <c r="C15" s="137">
        <f>'Section 11 chart data'!D27</f>
        <v>10.78</v>
      </c>
      <c r="D15" s="138">
        <f>'Section 11 chart data'!J27</f>
        <v>29312.841</v>
      </c>
      <c r="E15" s="698">
        <f>'Section 11 chart data'!K27</f>
        <v>4.4000000000000004</v>
      </c>
      <c r="F15" s="139">
        <f t="shared" si="0"/>
        <v>29323.620999999999</v>
      </c>
    </row>
    <row r="16" spans="2:6" ht="15" customHeight="1" x14ac:dyDescent="0.2">
      <c r="B16" s="142" t="s">
        <v>233</v>
      </c>
      <c r="C16" s="137">
        <f>'Section 11 chart data'!D28</f>
        <v>10.488</v>
      </c>
      <c r="D16" s="138">
        <f>'Section 11 chart data'!J28</f>
        <v>30426.359</v>
      </c>
      <c r="E16" s="698">
        <f>'Section 11 chart data'!K28</f>
        <v>4.4400000000000004</v>
      </c>
      <c r="F16" s="139">
        <f t="shared" si="0"/>
        <v>30436.847000000002</v>
      </c>
    </row>
    <row r="17" spans="2:6" ht="15" customHeight="1" x14ac:dyDescent="0.2">
      <c r="B17" s="142" t="s">
        <v>234</v>
      </c>
      <c r="C17" s="137">
        <f>'Section 11 chart data'!D29</f>
        <v>9.9789999999999992</v>
      </c>
      <c r="D17" s="138">
        <f>'Section 11 chart data'!J29</f>
        <v>31487.935000000001</v>
      </c>
      <c r="E17" s="698">
        <f>'Section 11 chart data'!K29</f>
        <v>4.49</v>
      </c>
      <c r="F17" s="139">
        <f t="shared" si="0"/>
        <v>31497.914000000001</v>
      </c>
    </row>
    <row r="18" spans="2:6" ht="15" customHeight="1" x14ac:dyDescent="0.2">
      <c r="B18" s="143" t="s">
        <v>235</v>
      </c>
      <c r="C18" s="137">
        <f>'Section 11 chart data'!D30</f>
        <v>9.8000000000000007</v>
      </c>
      <c r="D18" s="138">
        <f>'Section 11 chart data'!J30</f>
        <v>32323.346000000001</v>
      </c>
      <c r="E18" s="698">
        <f>'Section 11 chart data'!K30</f>
        <v>4.58</v>
      </c>
      <c r="F18" s="140">
        <f t="shared" si="0"/>
        <v>32333.146000000001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211</v>
      </c>
      <c r="C3" t="s">
        <v>496</v>
      </c>
    </row>
    <row r="5" spans="2:35" ht="15" customHeight="1" x14ac:dyDescent="0.2">
      <c r="B5" s="916" t="s">
        <v>77</v>
      </c>
      <c r="C5" s="926" t="s">
        <v>333</v>
      </c>
      <c r="D5" s="926"/>
      <c r="E5" s="926"/>
      <c r="F5" s="926" t="s">
        <v>224</v>
      </c>
      <c r="G5" s="926"/>
      <c r="H5" s="926"/>
      <c r="I5" s="926" t="s">
        <v>227</v>
      </c>
      <c r="J5" s="926"/>
      <c r="K5" s="926"/>
      <c r="L5" s="926" t="s">
        <v>228</v>
      </c>
      <c r="M5" s="926"/>
      <c r="N5" s="926"/>
      <c r="O5" s="926" t="s">
        <v>229</v>
      </c>
      <c r="P5" s="926"/>
      <c r="Q5" s="926"/>
      <c r="R5" s="926" t="s">
        <v>230</v>
      </c>
      <c r="S5" s="926"/>
      <c r="T5" s="926"/>
      <c r="U5" s="926" t="s">
        <v>334</v>
      </c>
      <c r="V5" s="926"/>
      <c r="W5" s="926"/>
      <c r="X5" s="926" t="s">
        <v>335</v>
      </c>
      <c r="Y5" s="926"/>
      <c r="Z5" s="926"/>
      <c r="AA5" s="926" t="s">
        <v>233</v>
      </c>
      <c r="AB5" s="926"/>
      <c r="AC5" s="926"/>
      <c r="AD5" s="926" t="s">
        <v>234</v>
      </c>
      <c r="AE5" s="926"/>
      <c r="AF5" s="926"/>
      <c r="AG5" s="926" t="s">
        <v>235</v>
      </c>
      <c r="AH5" s="926"/>
      <c r="AI5" s="918"/>
    </row>
    <row r="6" spans="2:35" ht="15" customHeight="1" x14ac:dyDescent="0.2">
      <c r="B6" s="929"/>
      <c r="C6" s="103" t="s">
        <v>78</v>
      </c>
      <c r="D6" s="922" t="s">
        <v>79</v>
      </c>
      <c r="E6" s="922"/>
      <c r="F6" s="103" t="s">
        <v>78</v>
      </c>
      <c r="G6" s="922" t="s">
        <v>79</v>
      </c>
      <c r="H6" s="922"/>
      <c r="I6" s="103" t="s">
        <v>78</v>
      </c>
      <c r="J6" s="922" t="s">
        <v>79</v>
      </c>
      <c r="K6" s="922"/>
      <c r="L6" s="103" t="s">
        <v>78</v>
      </c>
      <c r="M6" s="922" t="s">
        <v>79</v>
      </c>
      <c r="N6" s="922"/>
      <c r="O6" s="103" t="s">
        <v>78</v>
      </c>
      <c r="P6" s="922" t="s">
        <v>79</v>
      </c>
      <c r="Q6" s="922"/>
      <c r="R6" s="103" t="s">
        <v>78</v>
      </c>
      <c r="S6" s="922" t="s">
        <v>79</v>
      </c>
      <c r="T6" s="922"/>
      <c r="U6" s="103" t="s">
        <v>78</v>
      </c>
      <c r="V6" s="922" t="s">
        <v>79</v>
      </c>
      <c r="W6" s="922"/>
      <c r="X6" s="103" t="s">
        <v>78</v>
      </c>
      <c r="Y6" s="922" t="s">
        <v>79</v>
      </c>
      <c r="Z6" s="922"/>
      <c r="AA6" s="103" t="s">
        <v>78</v>
      </c>
      <c r="AB6" s="922" t="s">
        <v>79</v>
      </c>
      <c r="AC6" s="922"/>
      <c r="AD6" s="103" t="s">
        <v>78</v>
      </c>
      <c r="AE6" s="922" t="s">
        <v>79</v>
      </c>
      <c r="AF6" s="922"/>
      <c r="AG6" s="103" t="s">
        <v>78</v>
      </c>
      <c r="AH6" s="922" t="s">
        <v>79</v>
      </c>
      <c r="AI6" s="912"/>
    </row>
    <row r="7" spans="2:35" ht="30" customHeight="1" x14ac:dyDescent="0.2">
      <c r="B7" s="930"/>
      <c r="C7" s="923" t="s">
        <v>327</v>
      </c>
      <c r="D7" s="923"/>
      <c r="E7" s="16" t="s">
        <v>82</v>
      </c>
      <c r="F7" s="923" t="s">
        <v>327</v>
      </c>
      <c r="G7" s="923"/>
      <c r="H7" s="16" t="s">
        <v>82</v>
      </c>
      <c r="I7" s="923" t="s">
        <v>327</v>
      </c>
      <c r="J7" s="923"/>
      <c r="K7" s="16" t="s">
        <v>82</v>
      </c>
      <c r="L7" s="923" t="s">
        <v>327</v>
      </c>
      <c r="M7" s="923"/>
      <c r="N7" s="16" t="s">
        <v>82</v>
      </c>
      <c r="O7" s="923" t="s">
        <v>327</v>
      </c>
      <c r="P7" s="923"/>
      <c r="Q7" s="16" t="s">
        <v>82</v>
      </c>
      <c r="R7" s="923" t="s">
        <v>327</v>
      </c>
      <c r="S7" s="923"/>
      <c r="T7" s="16" t="s">
        <v>82</v>
      </c>
      <c r="U7" s="923" t="s">
        <v>327</v>
      </c>
      <c r="V7" s="923"/>
      <c r="W7" s="16" t="s">
        <v>82</v>
      </c>
      <c r="X7" s="923" t="s">
        <v>327</v>
      </c>
      <c r="Y7" s="923"/>
      <c r="Z7" s="16" t="s">
        <v>82</v>
      </c>
      <c r="AA7" s="923" t="s">
        <v>327</v>
      </c>
      <c r="AB7" s="923"/>
      <c r="AC7" s="16" t="s">
        <v>82</v>
      </c>
      <c r="AD7" s="923" t="s">
        <v>327</v>
      </c>
      <c r="AE7" s="923"/>
      <c r="AF7" s="16" t="s">
        <v>82</v>
      </c>
      <c r="AG7" s="923" t="s">
        <v>327</v>
      </c>
      <c r="AH7" s="923"/>
      <c r="AI7" s="17" t="s">
        <v>82</v>
      </c>
    </row>
    <row r="8" spans="2:35" ht="15" customHeight="1" x14ac:dyDescent="0.2">
      <c r="B8" s="144" t="str">
        <f>Index!$B$4</f>
        <v>Kent South London and East Sussex</v>
      </c>
      <c r="C8" s="194"/>
      <c r="D8" s="122"/>
      <c r="E8" s="105"/>
      <c r="F8" s="105"/>
      <c r="G8" s="122"/>
      <c r="H8" s="195"/>
      <c r="I8" s="105"/>
      <c r="J8" s="122"/>
      <c r="K8" s="195"/>
      <c r="L8" s="105"/>
      <c r="M8" s="122"/>
      <c r="N8" s="195"/>
      <c r="O8" s="105"/>
      <c r="P8" s="195"/>
      <c r="Q8" s="195"/>
      <c r="R8" s="194"/>
      <c r="S8" s="122"/>
      <c r="T8" s="105"/>
      <c r="U8" s="105"/>
      <c r="V8" s="122"/>
      <c r="W8" s="195"/>
      <c r="X8" s="105"/>
      <c r="Y8" s="122"/>
      <c r="Z8" s="195"/>
      <c r="AA8" s="105"/>
      <c r="AB8" s="122"/>
      <c r="AC8" s="195"/>
      <c r="AD8" s="105"/>
      <c r="AE8" s="195"/>
      <c r="AF8" s="195"/>
      <c r="AG8" s="105"/>
      <c r="AH8" s="195"/>
      <c r="AI8" s="195"/>
    </row>
    <row r="9" spans="2:35" ht="15" customHeight="1" x14ac:dyDescent="0.2">
      <c r="B9" s="107" t="s">
        <v>105</v>
      </c>
      <c r="C9" s="108">
        <f>'Section 11 chart data'!$C$190</f>
        <v>13.404999999999999</v>
      </c>
      <c r="D9" s="108">
        <f>'Section 11 chart data'!$C$207</f>
        <v>17538.746999999999</v>
      </c>
      <c r="E9" s="119">
        <f>'Section 11 chart data'!$D$207</f>
        <v>4.83</v>
      </c>
      <c r="F9" s="108">
        <f>'Section 11 chart data'!$D$190</f>
        <v>13.597</v>
      </c>
      <c r="G9" s="108">
        <f>'Section 11 chart data'!$E$207</f>
        <v>18933.736000000001</v>
      </c>
      <c r="H9" s="119">
        <f>'Section 11 chart data'!$F$207</f>
        <v>4.72</v>
      </c>
      <c r="I9" s="108">
        <f>'Section 11 chart data'!$E$190</f>
        <v>13.019</v>
      </c>
      <c r="J9" s="108">
        <f>'Section 11 chart data'!$G$207</f>
        <v>20595.341</v>
      </c>
      <c r="K9" s="119">
        <f>'Section 11 chart data'!$H$207</f>
        <v>4.7</v>
      </c>
      <c r="L9" s="108">
        <f>'Section 11 chart data'!$F$190</f>
        <v>12.532</v>
      </c>
      <c r="M9" s="108">
        <f>'Section 11 chart data'!$I$207</f>
        <v>22359.817999999999</v>
      </c>
      <c r="N9" s="119">
        <f>'Section 11 chart data'!$J$207</f>
        <v>4.66</v>
      </c>
      <c r="O9" s="108">
        <f>'Section 11 chart data'!$G$190</f>
        <v>11.994999999999999</v>
      </c>
      <c r="P9" s="108">
        <f>'Section 11 chart data'!$K$207</f>
        <v>24222.316999999999</v>
      </c>
      <c r="Q9" s="119">
        <f>'Section 11 chart data'!$L$207</f>
        <v>4.58</v>
      </c>
      <c r="R9" s="108">
        <f>'Section 11 chart data'!$H$190</f>
        <v>11.398</v>
      </c>
      <c r="S9" s="108">
        <f>'Section 11 chart data'!$M$207</f>
        <v>26062.214</v>
      </c>
      <c r="T9" s="119">
        <f>'Section 11 chart data'!$N$207</f>
        <v>4.51</v>
      </c>
      <c r="U9" s="108">
        <f>'Section 11 chart data'!$I$190</f>
        <v>11.032</v>
      </c>
      <c r="V9" s="108">
        <f>'Section 11 chart data'!$O$207</f>
        <v>27808.518</v>
      </c>
      <c r="W9" s="119">
        <f>'Section 11 chart data'!$P$207</f>
        <v>4.4400000000000004</v>
      </c>
      <c r="X9" s="108">
        <f>'Section 11 chart data'!$J$190</f>
        <v>10.78</v>
      </c>
      <c r="Y9" s="108">
        <f>'Section 11 chart data'!$Q$207</f>
        <v>29312.841</v>
      </c>
      <c r="Z9" s="119">
        <f>'Section 11 chart data'!$R$207</f>
        <v>4.4000000000000004</v>
      </c>
      <c r="AA9" s="108">
        <f>'Section 11 chart data'!$K$190</f>
        <v>10.488</v>
      </c>
      <c r="AB9" s="108">
        <f>'Section 11 chart data'!$S$207</f>
        <v>30426.359</v>
      </c>
      <c r="AC9" s="119">
        <f>'Section 11 chart data'!$T$207</f>
        <v>4.4400000000000004</v>
      </c>
      <c r="AD9" s="108">
        <f>'Section 11 chart data'!$L$190</f>
        <v>9.9789999999999992</v>
      </c>
      <c r="AE9" s="108">
        <f>'Section 11 chart data'!$U$207</f>
        <v>31487.935000000001</v>
      </c>
      <c r="AF9" s="119">
        <f>'Section 11 chart data'!$V$207</f>
        <v>4.49</v>
      </c>
      <c r="AG9" s="108">
        <f>'Section 11 chart data'!$M$190</f>
        <v>9.8000000000000007</v>
      </c>
      <c r="AH9" s="108">
        <f>'Section 11 chart data'!$W$207</f>
        <v>32323.346000000001</v>
      </c>
      <c r="AI9" s="120">
        <f>'Section 11 chart data'!$X$207</f>
        <v>4.58</v>
      </c>
    </row>
    <row r="10" spans="2:35" ht="15" customHeight="1" x14ac:dyDescent="0.2">
      <c r="B10" s="109" t="s">
        <v>94</v>
      </c>
      <c r="C10" s="110">
        <f>'Section 11 chart data'!$C$191</f>
        <v>1.76</v>
      </c>
      <c r="D10" s="110">
        <f>'Section 11 chart data'!$C$208</f>
        <v>5842.7139999999999</v>
      </c>
      <c r="E10" s="111">
        <f>'Section 11 chart data'!$D$208</f>
        <v>10.050000000000001</v>
      </c>
      <c r="F10" s="110">
        <f>'Section 11 chart data'!$D$191</f>
        <v>1.6339999999999999</v>
      </c>
      <c r="G10" s="110">
        <f>'Section 11 chart data'!$E$208</f>
        <v>6095.6379999999999</v>
      </c>
      <c r="H10" s="111">
        <f>'Section 11 chart data'!$F$208</f>
        <v>9.94</v>
      </c>
      <c r="I10" s="110">
        <f>'Section 11 chart data'!$E$191</f>
        <v>1.6020000000000001</v>
      </c>
      <c r="J10" s="110">
        <f>'Section 11 chart data'!$G$208</f>
        <v>6319.53</v>
      </c>
      <c r="K10" s="111">
        <f>'Section 11 chart data'!$H$208</f>
        <v>9.91</v>
      </c>
      <c r="L10" s="110">
        <f>'Section 11 chart data'!$F$191</f>
        <v>1.601</v>
      </c>
      <c r="M10" s="110">
        <f>'Section 11 chart data'!$I$208</f>
        <v>6503.4179999999997</v>
      </c>
      <c r="N10" s="111">
        <f>'Section 11 chart data'!$J$208</f>
        <v>9.91</v>
      </c>
      <c r="O10" s="110">
        <f>'Section 11 chart data'!$G$191</f>
        <v>1.579</v>
      </c>
      <c r="P10" s="110">
        <f>'Section 11 chart data'!$K$208</f>
        <v>6759.0619999999999</v>
      </c>
      <c r="Q10" s="111">
        <f>'Section 11 chart data'!$L$208</f>
        <v>9.94</v>
      </c>
      <c r="R10" s="110">
        <f>'Section 11 chart data'!$H$191</f>
        <v>1.6</v>
      </c>
      <c r="S10" s="110">
        <f>'Section 11 chart data'!$M$208</f>
        <v>7073.6170000000002</v>
      </c>
      <c r="T10" s="111">
        <f>'Section 11 chart data'!$N$208</f>
        <v>9.89</v>
      </c>
      <c r="U10" s="110">
        <f>'Section 11 chart data'!$I$191</f>
        <v>1.68</v>
      </c>
      <c r="V10" s="110">
        <f>'Section 11 chart data'!$O$208</f>
        <v>7377.2629999999999</v>
      </c>
      <c r="W10" s="111">
        <f>'Section 11 chart data'!$P$208</f>
        <v>9.7899999999999991</v>
      </c>
      <c r="X10" s="110">
        <f>'Section 11 chart data'!$J$191</f>
        <v>1.6850000000000001</v>
      </c>
      <c r="Y10" s="110">
        <f>'Section 11 chart data'!$Q$208</f>
        <v>7574.5309999999999</v>
      </c>
      <c r="Z10" s="111">
        <f>'Section 11 chart data'!$R$208</f>
        <v>9.82</v>
      </c>
      <c r="AA10" s="110">
        <f>'Section 11 chart data'!$K$191</f>
        <v>1.702</v>
      </c>
      <c r="AB10" s="110">
        <f>'Section 11 chart data'!$S$208</f>
        <v>7771.7280000000001</v>
      </c>
      <c r="AC10" s="111">
        <f>'Section 11 chart data'!$T$208</f>
        <v>9.89</v>
      </c>
      <c r="AD10" s="110">
        <f>'Section 11 chart data'!$L$191</f>
        <v>1.6539999999999999</v>
      </c>
      <c r="AE10" s="110">
        <f>'Section 11 chart data'!$U$208</f>
        <v>8022.8620000000001</v>
      </c>
      <c r="AF10" s="111">
        <f>'Section 11 chart data'!$V$208</f>
        <v>9.86</v>
      </c>
      <c r="AG10" s="110">
        <f>'Section 11 chart data'!$M$191</f>
        <v>1.665</v>
      </c>
      <c r="AH10" s="110">
        <f>'Section 11 chart data'!$W$208</f>
        <v>8238.5310000000009</v>
      </c>
      <c r="AI10" s="112">
        <f>'Section 11 chart data'!$X$208</f>
        <v>9.83</v>
      </c>
    </row>
    <row r="11" spans="2:35" ht="15" customHeight="1" x14ac:dyDescent="0.2">
      <c r="B11" s="109" t="s">
        <v>95</v>
      </c>
      <c r="C11" s="110">
        <f>'Section 11 chart data'!$C$192</f>
        <v>6.8390000000000004</v>
      </c>
      <c r="D11" s="110">
        <f>'Section 11 chart data'!$C$209</f>
        <v>1091.847</v>
      </c>
      <c r="E11" s="111">
        <f>'Section 11 chart data'!$D$209</f>
        <v>21.44</v>
      </c>
      <c r="F11" s="110">
        <f>'Section 11 chart data'!$D$192</f>
        <v>6.6109999999999998</v>
      </c>
      <c r="G11" s="110">
        <f>'Section 11 chart data'!$E$209</f>
        <v>1167.9690000000001</v>
      </c>
      <c r="H11" s="111">
        <f>'Section 11 chart data'!$F$209</f>
        <v>21.3</v>
      </c>
      <c r="I11" s="110">
        <f>'Section 11 chart data'!$E$192</f>
        <v>6.3049999999999997</v>
      </c>
      <c r="J11" s="110">
        <f>'Section 11 chart data'!$G$209</f>
        <v>1230.5129999999999</v>
      </c>
      <c r="K11" s="111">
        <f>'Section 11 chart data'!$H$209</f>
        <v>21.41</v>
      </c>
      <c r="L11" s="110">
        <f>'Section 11 chart data'!$F$192</f>
        <v>6.0220000000000002</v>
      </c>
      <c r="M11" s="110">
        <f>'Section 11 chart data'!$I$209</f>
        <v>1259.4100000000001</v>
      </c>
      <c r="N11" s="111">
        <f>'Section 11 chart data'!$J$209</f>
        <v>22.17</v>
      </c>
      <c r="O11" s="110">
        <f>'Section 11 chart data'!$G$192</f>
        <v>5.7670000000000003</v>
      </c>
      <c r="P11" s="110">
        <f>'Section 11 chart data'!$K$209</f>
        <v>1274.2809999999999</v>
      </c>
      <c r="Q11" s="111">
        <f>'Section 11 chart data'!$L$209</f>
        <v>22.4</v>
      </c>
      <c r="R11" s="110">
        <f>'Section 11 chart data'!$H$192</f>
        <v>5.593</v>
      </c>
      <c r="S11" s="110">
        <f>'Section 11 chart data'!$M$209</f>
        <v>1296.249</v>
      </c>
      <c r="T11" s="111">
        <f>'Section 11 chart data'!$N$209</f>
        <v>22.81</v>
      </c>
      <c r="U11" s="110">
        <f>'Section 11 chart data'!$I$192</f>
        <v>5.47</v>
      </c>
      <c r="V11" s="110">
        <f>'Section 11 chart data'!$O$209</f>
        <v>1343.039</v>
      </c>
      <c r="W11" s="111">
        <f>'Section 11 chart data'!$P$209</f>
        <v>23</v>
      </c>
      <c r="X11" s="110">
        <f>'Section 11 chart data'!$J$192</f>
        <v>5.4749999999999996</v>
      </c>
      <c r="Y11" s="110">
        <f>'Section 11 chart data'!$Q$209</f>
        <v>1422.7170000000001</v>
      </c>
      <c r="Z11" s="111">
        <f>'Section 11 chart data'!$R$209</f>
        <v>22.76</v>
      </c>
      <c r="AA11" s="110">
        <f>'Section 11 chart data'!$K$192</f>
        <v>5.4589999999999996</v>
      </c>
      <c r="AB11" s="110">
        <f>'Section 11 chart data'!$S$209</f>
        <v>1393.307</v>
      </c>
      <c r="AC11" s="111">
        <f>'Section 11 chart data'!$T$209</f>
        <v>22.5</v>
      </c>
      <c r="AD11" s="110">
        <f>'Section 11 chart data'!$L$192</f>
        <v>5.3449999999999998</v>
      </c>
      <c r="AE11" s="110">
        <f>'Section 11 chart data'!$U$209</f>
        <v>1357.7560000000001</v>
      </c>
      <c r="AF11" s="111">
        <f>'Section 11 chart data'!$V$209</f>
        <v>23.48</v>
      </c>
      <c r="AG11" s="110">
        <f>'Section 11 chart data'!$M$192</f>
        <v>5.4509999999999996</v>
      </c>
      <c r="AH11" s="110">
        <f>'Section 11 chart data'!$W$209</f>
        <v>1399.27</v>
      </c>
      <c r="AI11" s="112">
        <f>'Section 11 chart data'!$X$209</f>
        <v>23.6</v>
      </c>
    </row>
    <row r="12" spans="2:35" ht="15" customHeight="1" x14ac:dyDescent="0.2">
      <c r="B12" s="109" t="s">
        <v>96</v>
      </c>
      <c r="C12" s="110">
        <f>'Section 11 chart data'!$C$193</f>
        <v>0.28199999999999997</v>
      </c>
      <c r="D12" s="110">
        <f>'Section 11 chart data'!$C$210</f>
        <v>427.57100000000003</v>
      </c>
      <c r="E12" s="111">
        <f>'Section 11 chart data'!$D$210</f>
        <v>29.05</v>
      </c>
      <c r="F12" s="110">
        <f>'Section 11 chart data'!$D$193</f>
        <v>0.26300000000000001</v>
      </c>
      <c r="G12" s="110">
        <f>'Section 11 chart data'!$E$210</f>
        <v>428.72500000000002</v>
      </c>
      <c r="H12" s="111">
        <f>'Section 11 chart data'!$F$210</f>
        <v>28.54</v>
      </c>
      <c r="I12" s="110">
        <f>'Section 11 chart data'!$E$193</f>
        <v>0.252</v>
      </c>
      <c r="J12" s="110">
        <f>'Section 11 chart data'!$G$210</f>
        <v>410.85</v>
      </c>
      <c r="K12" s="111">
        <f>'Section 11 chart data'!$H$210</f>
        <v>29.57</v>
      </c>
      <c r="L12" s="110">
        <f>'Section 11 chart data'!$F$193</f>
        <v>0.24199999999999999</v>
      </c>
      <c r="M12" s="110">
        <f>'Section 11 chart data'!$I$210</f>
        <v>458.57400000000001</v>
      </c>
      <c r="N12" s="111">
        <f>'Section 11 chart data'!$J$210</f>
        <v>28.26</v>
      </c>
      <c r="O12" s="110">
        <f>'Section 11 chart data'!$G$193</f>
        <v>0.35199999999999998</v>
      </c>
      <c r="P12" s="110">
        <f>'Section 11 chart data'!$K$210</f>
        <v>517.68399999999997</v>
      </c>
      <c r="Q12" s="111">
        <f>'Section 11 chart data'!$L$210</f>
        <v>26.77</v>
      </c>
      <c r="R12" s="110">
        <f>'Section 11 chart data'!$H$193</f>
        <v>0.41</v>
      </c>
      <c r="S12" s="110">
        <f>'Section 11 chart data'!$M$210</f>
        <v>573.44200000000001</v>
      </c>
      <c r="T12" s="111">
        <f>'Section 11 chart data'!$N$210</f>
        <v>25.76</v>
      </c>
      <c r="U12" s="110">
        <f>'Section 11 chart data'!$I$193</f>
        <v>0.48599999999999999</v>
      </c>
      <c r="V12" s="110">
        <f>'Section 11 chart data'!$O$210</f>
        <v>623.32299999999998</v>
      </c>
      <c r="W12" s="111">
        <f>'Section 11 chart data'!$P$210</f>
        <v>25.15</v>
      </c>
      <c r="X12" s="110">
        <f>'Section 11 chart data'!$J$193</f>
        <v>0.55600000000000005</v>
      </c>
      <c r="Y12" s="110">
        <f>'Section 11 chart data'!$Q$210</f>
        <v>660.41499999999996</v>
      </c>
      <c r="Z12" s="111">
        <f>'Section 11 chart data'!$R$210</f>
        <v>24.94</v>
      </c>
      <c r="AA12" s="110">
        <f>'Section 11 chart data'!$K$193</f>
        <v>0.55000000000000004</v>
      </c>
      <c r="AB12" s="110">
        <f>'Section 11 chart data'!$S$210</f>
        <v>670.01800000000003</v>
      </c>
      <c r="AC12" s="111">
        <f>'Section 11 chart data'!$T$210</f>
        <v>25.43</v>
      </c>
      <c r="AD12" s="110">
        <f>'Section 11 chart data'!$L$193</f>
        <v>0.48699999999999999</v>
      </c>
      <c r="AE12" s="110">
        <f>'Section 11 chart data'!$U$210</f>
        <v>670.57600000000002</v>
      </c>
      <c r="AF12" s="111">
        <f>'Section 11 chart data'!$V$210</f>
        <v>25.18</v>
      </c>
      <c r="AG12" s="110">
        <f>'Section 11 chart data'!$M$193</f>
        <v>0.433</v>
      </c>
      <c r="AH12" s="110">
        <f>'Section 11 chart data'!$W$210</f>
        <v>651.50099999999998</v>
      </c>
      <c r="AI12" s="112">
        <f>'Section 11 chart data'!$X$210</f>
        <v>25.65</v>
      </c>
    </row>
    <row r="13" spans="2:35" ht="15" customHeight="1" x14ac:dyDescent="0.2">
      <c r="B13" s="109" t="s">
        <v>97</v>
      </c>
      <c r="C13" s="110">
        <f>'Section 11 chart data'!$C$194</f>
        <v>0.29599999999999999</v>
      </c>
      <c r="D13" s="110">
        <f>'Section 11 chart data'!$C$211</f>
        <v>2101.2930000000001</v>
      </c>
      <c r="E13" s="111">
        <f>'Section 11 chart data'!$D$211</f>
        <v>17.059999999999999</v>
      </c>
      <c r="F13" s="110">
        <f>'Section 11 chart data'!$D$194</f>
        <v>0.26800000000000002</v>
      </c>
      <c r="G13" s="110">
        <f>'Section 11 chart data'!$E$211</f>
        <v>2153.0610000000001</v>
      </c>
      <c r="H13" s="111">
        <f>'Section 11 chart data'!$F$211</f>
        <v>17.13</v>
      </c>
      <c r="I13" s="110">
        <f>'Section 11 chart data'!$E$194</f>
        <v>0.25</v>
      </c>
      <c r="J13" s="110">
        <f>'Section 11 chart data'!$G$211</f>
        <v>2253.0050000000001</v>
      </c>
      <c r="K13" s="111">
        <f>'Section 11 chart data'!$H$211</f>
        <v>17.309999999999999</v>
      </c>
      <c r="L13" s="110">
        <f>'Section 11 chart data'!$F$194</f>
        <v>0.24</v>
      </c>
      <c r="M13" s="110">
        <f>'Section 11 chart data'!$I$211</f>
        <v>2412.3530000000001</v>
      </c>
      <c r="N13" s="111">
        <f>'Section 11 chart data'!$J$211</f>
        <v>17.14</v>
      </c>
      <c r="O13" s="110">
        <f>'Section 11 chart data'!$G$194</f>
        <v>0.26300000000000001</v>
      </c>
      <c r="P13" s="110">
        <f>'Section 11 chart data'!$K$211</f>
        <v>2565.192</v>
      </c>
      <c r="Q13" s="111">
        <f>'Section 11 chart data'!$L$211</f>
        <v>16.940000000000001</v>
      </c>
      <c r="R13" s="110">
        <f>'Section 11 chart data'!$H$194</f>
        <v>0.27400000000000002</v>
      </c>
      <c r="S13" s="110">
        <f>'Section 11 chart data'!$M$211</f>
        <v>2719.9119999999998</v>
      </c>
      <c r="T13" s="111">
        <f>'Section 11 chart data'!$N$211</f>
        <v>16.64</v>
      </c>
      <c r="U13" s="110">
        <f>'Section 11 chart data'!$I$194</f>
        <v>0.30299999999999999</v>
      </c>
      <c r="V13" s="110">
        <f>'Section 11 chart data'!$O$211</f>
        <v>2859.96</v>
      </c>
      <c r="W13" s="111">
        <f>'Section 11 chart data'!$P$211</f>
        <v>16.39</v>
      </c>
      <c r="X13" s="110">
        <f>'Section 11 chart data'!$J$194</f>
        <v>0.33100000000000002</v>
      </c>
      <c r="Y13" s="110">
        <f>'Section 11 chart data'!$Q$211</f>
        <v>2974.3409999999999</v>
      </c>
      <c r="Z13" s="111">
        <f>'Section 11 chart data'!$R$211</f>
        <v>16.260000000000002</v>
      </c>
      <c r="AA13" s="110">
        <f>'Section 11 chart data'!$K$194</f>
        <v>0.33500000000000002</v>
      </c>
      <c r="AB13" s="110">
        <f>'Section 11 chart data'!$S$211</f>
        <v>3054.4470000000001</v>
      </c>
      <c r="AC13" s="111">
        <f>'Section 11 chart data'!$T$211</f>
        <v>16.25</v>
      </c>
      <c r="AD13" s="110">
        <f>'Section 11 chart data'!$L$194</f>
        <v>0.30399999999999999</v>
      </c>
      <c r="AE13" s="110">
        <f>'Section 11 chart data'!$U$211</f>
        <v>3100.556</v>
      </c>
      <c r="AF13" s="111">
        <f>'Section 11 chart data'!$V$211</f>
        <v>16.36</v>
      </c>
      <c r="AG13" s="110">
        <f>'Section 11 chart data'!$M$194</f>
        <v>0.27100000000000002</v>
      </c>
      <c r="AH13" s="110">
        <f>'Section 11 chart data'!$W$211</f>
        <v>3114.6439999999998</v>
      </c>
      <c r="AI13" s="112">
        <f>'Section 11 chart data'!$X$211</f>
        <v>16.54</v>
      </c>
    </row>
    <row r="14" spans="2:35" ht="15" customHeight="1" x14ac:dyDescent="0.2">
      <c r="B14" s="109" t="s">
        <v>98</v>
      </c>
      <c r="C14" s="110">
        <f>'Section 11 chart data'!$C$195</f>
        <v>2.3149999999999999</v>
      </c>
      <c r="D14" s="110">
        <f>'Section 11 chart data'!$C$212</f>
        <v>1732.1479999999999</v>
      </c>
      <c r="E14" s="111">
        <f>'Section 11 chart data'!$D$212</f>
        <v>10.02</v>
      </c>
      <c r="F14" s="110">
        <f>'Section 11 chart data'!$D$195</f>
        <v>2.7160000000000002</v>
      </c>
      <c r="G14" s="110">
        <f>'Section 11 chart data'!$E$212</f>
        <v>1919.2239999999999</v>
      </c>
      <c r="H14" s="111">
        <f>'Section 11 chart data'!$F$212</f>
        <v>10.08</v>
      </c>
      <c r="I14" s="110">
        <f>'Section 11 chart data'!$E$195</f>
        <v>2.5449999999999999</v>
      </c>
      <c r="J14" s="110">
        <f>'Section 11 chart data'!$G$212</f>
        <v>2154.3980000000001</v>
      </c>
      <c r="K14" s="111">
        <f>'Section 11 chart data'!$H$212</f>
        <v>10.44</v>
      </c>
      <c r="L14" s="110">
        <f>'Section 11 chart data'!$F$195</f>
        <v>2.2599999999999998</v>
      </c>
      <c r="M14" s="110">
        <f>'Section 11 chart data'!$I$212</f>
        <v>2388.2979999999998</v>
      </c>
      <c r="N14" s="111">
        <f>'Section 11 chart data'!$J$212</f>
        <v>10.81</v>
      </c>
      <c r="O14" s="110">
        <f>'Section 11 chart data'!$G$195</f>
        <v>1.9570000000000001</v>
      </c>
      <c r="P14" s="110">
        <f>'Section 11 chart data'!$K$212</f>
        <v>2624.9949999999999</v>
      </c>
      <c r="Q14" s="111">
        <f>'Section 11 chart data'!$L$212</f>
        <v>10.95</v>
      </c>
      <c r="R14" s="110">
        <f>'Section 11 chart data'!$H$195</f>
        <v>1.635</v>
      </c>
      <c r="S14" s="110">
        <f>'Section 11 chart data'!$M$212</f>
        <v>2876.4920000000002</v>
      </c>
      <c r="T14" s="111">
        <f>'Section 11 chart data'!$N$212</f>
        <v>10.91</v>
      </c>
      <c r="U14" s="110">
        <f>'Section 11 chart data'!$I$195</f>
        <v>1.3660000000000001</v>
      </c>
      <c r="V14" s="110">
        <f>'Section 11 chart data'!$O$212</f>
        <v>3106.2040000000002</v>
      </c>
      <c r="W14" s="111">
        <f>'Section 11 chart data'!$P$212</f>
        <v>10.83</v>
      </c>
      <c r="X14" s="110">
        <f>'Section 11 chart data'!$J$195</f>
        <v>1.163</v>
      </c>
      <c r="Y14" s="110">
        <f>'Section 11 chart data'!$Q$212</f>
        <v>3301.8449999999998</v>
      </c>
      <c r="Z14" s="111">
        <f>'Section 11 chart data'!$R$212</f>
        <v>10.71</v>
      </c>
      <c r="AA14" s="110">
        <f>'Section 11 chart data'!$K$195</f>
        <v>1.0349999999999999</v>
      </c>
      <c r="AB14" s="110">
        <f>'Section 11 chart data'!$S$212</f>
        <v>3462.3380000000002</v>
      </c>
      <c r="AC14" s="111">
        <f>'Section 11 chart data'!$T$212</f>
        <v>10.67</v>
      </c>
      <c r="AD14" s="110">
        <f>'Section 11 chart data'!$L$195</f>
        <v>0.92800000000000005</v>
      </c>
      <c r="AE14" s="110">
        <f>'Section 11 chart data'!$U$212</f>
        <v>3612.6959999999999</v>
      </c>
      <c r="AF14" s="111">
        <f>'Section 11 chart data'!$V$212</f>
        <v>10.64</v>
      </c>
      <c r="AG14" s="110">
        <f>'Section 11 chart data'!$M$195</f>
        <v>0.83799999999999997</v>
      </c>
      <c r="AH14" s="110">
        <f>'Section 11 chart data'!$W$212</f>
        <v>3659.6019999999999</v>
      </c>
      <c r="AI14" s="112">
        <f>'Section 11 chart data'!$X$212</f>
        <v>10.81</v>
      </c>
    </row>
    <row r="15" spans="2:35" ht="15" customHeight="1" x14ac:dyDescent="0.2">
      <c r="B15" s="109" t="s">
        <v>250</v>
      </c>
      <c r="C15" s="110">
        <f>'Section 11 chart data'!$C$196</f>
        <v>0.28399999999999997</v>
      </c>
      <c r="D15" s="110">
        <f>'Section 11 chart data'!$C$213</f>
        <v>2787.663</v>
      </c>
      <c r="E15" s="111">
        <f>'Section 11 chart data'!$D$213</f>
        <v>16.010000000000002</v>
      </c>
      <c r="F15" s="110">
        <f>'Section 11 chart data'!$D$196</f>
        <v>0.29799999999999999</v>
      </c>
      <c r="G15" s="110">
        <f>'Section 11 chart data'!$E$213</f>
        <v>3122.9229999999998</v>
      </c>
      <c r="H15" s="111">
        <f>'Section 11 chart data'!$F$213</f>
        <v>15.4</v>
      </c>
      <c r="I15" s="110">
        <f>'Section 11 chart data'!$E$196</f>
        <v>0.32900000000000001</v>
      </c>
      <c r="J15" s="110">
        <f>'Section 11 chart data'!$G$213</f>
        <v>3537.0410000000002</v>
      </c>
      <c r="K15" s="111">
        <f>'Section 11 chart data'!$H$213</f>
        <v>14.91</v>
      </c>
      <c r="L15" s="110">
        <f>'Section 11 chart data'!$F$196</f>
        <v>0.36</v>
      </c>
      <c r="M15" s="110">
        <f>'Section 11 chart data'!$I$213</f>
        <v>3970.5160000000001</v>
      </c>
      <c r="N15" s="111">
        <f>'Section 11 chart data'!$J$213</f>
        <v>14.55</v>
      </c>
      <c r="O15" s="110">
        <f>'Section 11 chart data'!$G$196</f>
        <v>0.35699999999999998</v>
      </c>
      <c r="P15" s="110">
        <f>'Section 11 chart data'!$K$213</f>
        <v>4406.5559999999996</v>
      </c>
      <c r="Q15" s="111">
        <f>'Section 11 chart data'!$L$213</f>
        <v>14.27</v>
      </c>
      <c r="R15" s="110">
        <f>'Section 11 chart data'!$H$196</f>
        <v>0.35499999999999998</v>
      </c>
      <c r="S15" s="110">
        <f>'Section 11 chart data'!$M$213</f>
        <v>4826.6099999999997</v>
      </c>
      <c r="T15" s="111">
        <f>'Section 11 chart data'!$N$213</f>
        <v>14.09</v>
      </c>
      <c r="U15" s="110">
        <f>'Section 11 chart data'!$I$196</f>
        <v>0.35199999999999998</v>
      </c>
      <c r="V15" s="110">
        <f>'Section 11 chart data'!$O$213</f>
        <v>5232.8109999999997</v>
      </c>
      <c r="W15" s="111">
        <f>'Section 11 chart data'!$P$213</f>
        <v>13.95</v>
      </c>
      <c r="X15" s="110">
        <f>'Section 11 chart data'!$J$196</f>
        <v>0.34599999999999997</v>
      </c>
      <c r="Y15" s="110">
        <f>'Section 11 chart data'!$Q$213</f>
        <v>5582.5829999999996</v>
      </c>
      <c r="Z15" s="111">
        <f>'Section 11 chart data'!$R$213</f>
        <v>13.91</v>
      </c>
      <c r="AA15" s="110">
        <f>'Section 11 chart data'!$K$196</f>
        <v>0.33100000000000002</v>
      </c>
      <c r="AB15" s="110">
        <f>'Section 11 chart data'!$S$213</f>
        <v>5867.5540000000001</v>
      </c>
      <c r="AC15" s="111">
        <f>'Section 11 chart data'!$T$213</f>
        <v>13.95</v>
      </c>
      <c r="AD15" s="110">
        <f>'Section 11 chart data'!$L$196</f>
        <v>0.316</v>
      </c>
      <c r="AE15" s="110">
        <f>'Section 11 chart data'!$U$213</f>
        <v>6124.2520000000004</v>
      </c>
      <c r="AF15" s="111">
        <f>'Section 11 chart data'!$V$213</f>
        <v>14.05</v>
      </c>
      <c r="AG15" s="110">
        <f>'Section 11 chart data'!$M$196</f>
        <v>0.29699999999999999</v>
      </c>
      <c r="AH15" s="110">
        <f>'Section 11 chart data'!$W$213</f>
        <v>6447.357</v>
      </c>
      <c r="AI15" s="112">
        <f>'Section 11 chart data'!$X$213</f>
        <v>13.96</v>
      </c>
    </row>
    <row r="16" spans="2:35" ht="15" customHeight="1" x14ac:dyDescent="0.2">
      <c r="B16" s="109" t="s">
        <v>100</v>
      </c>
      <c r="C16" s="110">
        <f>'Section 11 chart data'!$C$197</f>
        <v>1.2999999999999999E-2</v>
      </c>
      <c r="D16" s="110">
        <f>'Section 11 chart data'!$C$214</f>
        <v>401.42200000000003</v>
      </c>
      <c r="E16" s="111">
        <f>'Section 11 chart data'!$D$214</f>
        <v>17.87</v>
      </c>
      <c r="F16" s="110">
        <f>'Section 11 chart data'!$D$197</f>
        <v>1.4999999999999999E-2</v>
      </c>
      <c r="G16" s="110">
        <f>'Section 11 chart data'!$E$214</f>
        <v>481.66699999999997</v>
      </c>
      <c r="H16" s="111">
        <f>'Section 11 chart data'!$F$214</f>
        <v>16.91</v>
      </c>
      <c r="I16" s="110">
        <f>'Section 11 chart data'!$E$197</f>
        <v>1.4E-2</v>
      </c>
      <c r="J16" s="110">
        <f>'Section 11 chart data'!$G$214</f>
        <v>566.505</v>
      </c>
      <c r="K16" s="111">
        <f>'Section 11 chart data'!$H$214</f>
        <v>16.07</v>
      </c>
      <c r="L16" s="110">
        <f>'Section 11 chart data'!$F$197</f>
        <v>1.2999999999999999E-2</v>
      </c>
      <c r="M16" s="110">
        <f>'Section 11 chart data'!$I$214</f>
        <v>647.09500000000003</v>
      </c>
      <c r="N16" s="111">
        <f>'Section 11 chart data'!$J$214</f>
        <v>15.77</v>
      </c>
      <c r="O16" s="110">
        <f>'Section 11 chart data'!$G$197</f>
        <v>1.0999999999999999E-2</v>
      </c>
      <c r="P16" s="110">
        <f>'Section 11 chart data'!$K$214</f>
        <v>731.37400000000002</v>
      </c>
      <c r="Q16" s="111">
        <f>'Section 11 chart data'!$L$214</f>
        <v>15.46</v>
      </c>
      <c r="R16" s="110">
        <f>'Section 11 chart data'!$H$197</f>
        <v>8.9999999999999993E-3</v>
      </c>
      <c r="S16" s="110">
        <f>'Section 11 chart data'!$M$214</f>
        <v>796.13400000000001</v>
      </c>
      <c r="T16" s="111">
        <f>'Section 11 chart data'!$N$214</f>
        <v>15.42</v>
      </c>
      <c r="U16" s="110">
        <f>'Section 11 chart data'!$I$197</f>
        <v>7.0000000000000001E-3</v>
      </c>
      <c r="V16" s="110">
        <f>'Section 11 chart data'!$O$214</f>
        <v>858.76300000000003</v>
      </c>
      <c r="W16" s="111">
        <f>'Section 11 chart data'!$P$214</f>
        <v>15.25</v>
      </c>
      <c r="X16" s="110">
        <f>'Section 11 chart data'!$J$197</f>
        <v>5.0000000000000001E-3</v>
      </c>
      <c r="Y16" s="110">
        <f>'Section 11 chart data'!$Q$214</f>
        <v>909.221</v>
      </c>
      <c r="Z16" s="111">
        <f>'Section 11 chart data'!$R$214</f>
        <v>15.14</v>
      </c>
      <c r="AA16" s="110">
        <f>'Section 11 chart data'!$K$197</f>
        <v>4.0000000000000001E-3</v>
      </c>
      <c r="AB16" s="110">
        <f>'Section 11 chart data'!$S$214</f>
        <v>924.73900000000003</v>
      </c>
      <c r="AC16" s="111">
        <f>'Section 11 chart data'!$T$214</f>
        <v>15.36</v>
      </c>
      <c r="AD16" s="110">
        <f>'Section 11 chart data'!$L$197</f>
        <v>4.0000000000000001E-3</v>
      </c>
      <c r="AE16" s="110">
        <f>'Section 11 chart data'!$U$214</f>
        <v>951.63699999999994</v>
      </c>
      <c r="AF16" s="111">
        <f>'Section 11 chart data'!$V$214</f>
        <v>15.42</v>
      </c>
      <c r="AG16" s="110">
        <f>'Section 11 chart data'!$M$197</f>
        <v>3.0000000000000001E-3</v>
      </c>
      <c r="AH16" s="110">
        <f>'Section 11 chart data'!$W$214</f>
        <v>992.90899999999999</v>
      </c>
      <c r="AI16" s="112">
        <f>'Section 11 chart data'!$X$214</f>
        <v>15.25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262.09899999999999</v>
      </c>
      <c r="E17" s="111">
        <f>'Section 11 chart data'!$D$215</f>
        <v>22.79</v>
      </c>
      <c r="F17" s="110">
        <f>'Section 11 chart data'!$D$198</f>
        <v>0</v>
      </c>
      <c r="G17" s="110">
        <f>'Section 11 chart data'!$E$215</f>
        <v>323.02100000000002</v>
      </c>
      <c r="H17" s="111">
        <f>'Section 11 chart data'!$F$215</f>
        <v>22.56</v>
      </c>
      <c r="I17" s="110">
        <f>'Section 11 chart data'!$E$198</f>
        <v>0</v>
      </c>
      <c r="J17" s="110">
        <f>'Section 11 chart data'!$G$215</f>
        <v>399.99200000000002</v>
      </c>
      <c r="K17" s="111">
        <f>'Section 11 chart data'!$H$215</f>
        <v>22.08</v>
      </c>
      <c r="L17" s="110">
        <f>'Section 11 chart data'!$F$198</f>
        <v>0</v>
      </c>
      <c r="M17" s="110">
        <f>'Section 11 chart data'!$I$215</f>
        <v>484.36900000000003</v>
      </c>
      <c r="N17" s="111">
        <f>'Section 11 chart data'!$J$215</f>
        <v>21.36</v>
      </c>
      <c r="O17" s="110">
        <f>'Section 11 chart data'!$G$198</f>
        <v>0</v>
      </c>
      <c r="P17" s="110">
        <f>'Section 11 chart data'!$K$215</f>
        <v>570.18899999999996</v>
      </c>
      <c r="Q17" s="111">
        <f>'Section 11 chart data'!$L$215</f>
        <v>20.79</v>
      </c>
      <c r="R17" s="110">
        <f>'Section 11 chart data'!$H$198</f>
        <v>0</v>
      </c>
      <c r="S17" s="110">
        <f>'Section 11 chart data'!$M$215</f>
        <v>655.99800000000005</v>
      </c>
      <c r="T17" s="111">
        <f>'Section 11 chart data'!$N$215</f>
        <v>20.36</v>
      </c>
      <c r="U17" s="110">
        <f>'Section 11 chart data'!$I$198</f>
        <v>0</v>
      </c>
      <c r="V17" s="110">
        <f>'Section 11 chart data'!$O$215</f>
        <v>739.44399999999996</v>
      </c>
      <c r="W17" s="111">
        <f>'Section 11 chart data'!$P$215</f>
        <v>20.04</v>
      </c>
      <c r="X17" s="110">
        <f>'Section 11 chart data'!$J$198</f>
        <v>0</v>
      </c>
      <c r="Y17" s="110">
        <f>'Section 11 chart data'!$Q$215</f>
        <v>819.30200000000002</v>
      </c>
      <c r="Z17" s="111">
        <f>'Section 11 chart data'!$R$215</f>
        <v>19.809999999999999</v>
      </c>
      <c r="AA17" s="110">
        <f>'Section 11 chart data'!$K$198</f>
        <v>0</v>
      </c>
      <c r="AB17" s="110">
        <f>'Section 11 chart data'!$S$215</f>
        <v>894.52200000000005</v>
      </c>
      <c r="AC17" s="111">
        <f>'Section 11 chart data'!$T$215</f>
        <v>19.64</v>
      </c>
      <c r="AD17" s="110">
        <f>'Section 11 chart data'!$L$198</f>
        <v>0</v>
      </c>
      <c r="AE17" s="110">
        <f>'Section 11 chart data'!$U$215</f>
        <v>964.45500000000004</v>
      </c>
      <c r="AF17" s="111">
        <f>'Section 11 chart data'!$V$215</f>
        <v>19.55</v>
      </c>
      <c r="AG17" s="110">
        <f>'Section 11 chart data'!$M$198</f>
        <v>0</v>
      </c>
      <c r="AH17" s="110">
        <f>'Section 11 chart data'!$W$215</f>
        <v>1028.7660000000001</v>
      </c>
      <c r="AI17" s="112">
        <f>'Section 11 chart data'!$X$215</f>
        <v>19.5</v>
      </c>
    </row>
    <row r="18" spans="2:35" ht="15" customHeight="1" x14ac:dyDescent="0.2">
      <c r="B18" s="109" t="s">
        <v>102</v>
      </c>
      <c r="C18" s="110">
        <f>'Section 11 chart data'!$C$199</f>
        <v>0.10299999999999999</v>
      </c>
      <c r="D18" s="110">
        <f>'Section 11 chart data'!$C$216</f>
        <v>532.39700000000005</v>
      </c>
      <c r="E18" s="111">
        <f>'Section 11 chart data'!$D$216</f>
        <v>29.48</v>
      </c>
      <c r="F18" s="110">
        <f>'Section 11 chart data'!$D$199</f>
        <v>9.4E-2</v>
      </c>
      <c r="G18" s="110">
        <f>'Section 11 chart data'!$E$216</f>
        <v>549.14499999999998</v>
      </c>
      <c r="H18" s="111">
        <f>'Section 11 chart data'!$F$216</f>
        <v>29.75</v>
      </c>
      <c r="I18" s="110">
        <f>'Section 11 chart data'!$E$199</f>
        <v>9.4E-2</v>
      </c>
      <c r="J18" s="110">
        <f>'Section 11 chart data'!$G$216</f>
        <v>582.01499999999999</v>
      </c>
      <c r="K18" s="111">
        <f>'Section 11 chart data'!$H$216</f>
        <v>29.66</v>
      </c>
      <c r="L18" s="110">
        <f>'Section 11 chart data'!$F$199</f>
        <v>9.5000000000000001E-2</v>
      </c>
      <c r="M18" s="110">
        <f>'Section 11 chart data'!$I$216</f>
        <v>621.37</v>
      </c>
      <c r="N18" s="111">
        <f>'Section 11 chart data'!$J$216</f>
        <v>29.2</v>
      </c>
      <c r="O18" s="110">
        <f>'Section 11 chart data'!$G$199</f>
        <v>9.0999999999999998E-2</v>
      </c>
      <c r="P18" s="110">
        <f>'Section 11 chart data'!$K$216</f>
        <v>655.93200000000002</v>
      </c>
      <c r="Q18" s="111">
        <f>'Section 11 chart data'!$L$216</f>
        <v>28.82</v>
      </c>
      <c r="R18" s="110">
        <f>'Section 11 chart data'!$H$199</f>
        <v>8.5999999999999993E-2</v>
      </c>
      <c r="S18" s="110">
        <f>'Section 11 chart data'!$M$216</f>
        <v>686.702</v>
      </c>
      <c r="T18" s="111">
        <f>'Section 11 chart data'!$N$216</f>
        <v>28.49</v>
      </c>
      <c r="U18" s="110">
        <f>'Section 11 chart data'!$I$199</f>
        <v>7.0999999999999994E-2</v>
      </c>
      <c r="V18" s="110">
        <f>'Section 11 chart data'!$O$216</f>
        <v>713.553</v>
      </c>
      <c r="W18" s="111">
        <f>'Section 11 chart data'!$P$216</f>
        <v>28.23</v>
      </c>
      <c r="X18" s="110">
        <f>'Section 11 chart data'!$J$199</f>
        <v>6.2E-2</v>
      </c>
      <c r="Y18" s="110">
        <f>'Section 11 chart data'!$Q$216</f>
        <v>737.71299999999997</v>
      </c>
      <c r="Z18" s="111">
        <f>'Section 11 chart data'!$R$216</f>
        <v>27.99</v>
      </c>
      <c r="AA18" s="110">
        <f>'Section 11 chart data'!$K$199</f>
        <v>6.6000000000000003E-2</v>
      </c>
      <c r="AB18" s="110">
        <f>'Section 11 chart data'!$S$216</f>
        <v>758.05399999999997</v>
      </c>
      <c r="AC18" s="111">
        <f>'Section 11 chart data'!$T$216</f>
        <v>27.82</v>
      </c>
      <c r="AD18" s="110">
        <f>'Section 11 chart data'!$L$199</f>
        <v>6.2E-2</v>
      </c>
      <c r="AE18" s="110">
        <f>'Section 11 chart data'!$U$216</f>
        <v>749.38099999999997</v>
      </c>
      <c r="AF18" s="111">
        <f>'Section 11 chart data'!$V$216</f>
        <v>28.53</v>
      </c>
      <c r="AG18" s="110">
        <f>'Section 11 chart data'!$M$199</f>
        <v>5.2999999999999999E-2</v>
      </c>
      <c r="AH18" s="110">
        <f>'Section 11 chart data'!$W$216</f>
        <v>758.726</v>
      </c>
      <c r="AI18" s="112">
        <f>'Section 11 chart data'!$X$216</f>
        <v>28.6</v>
      </c>
    </row>
    <row r="19" spans="2:35" ht="15" customHeight="1" x14ac:dyDescent="0.2">
      <c r="B19" s="109" t="s">
        <v>103</v>
      </c>
      <c r="C19" s="110">
        <f>'Section 11 chart data'!$C$200</f>
        <v>0</v>
      </c>
      <c r="D19" s="110">
        <f>'Section 11 chart data'!$C$217</f>
        <v>342.73399999999998</v>
      </c>
      <c r="E19" s="111">
        <f>'Section 11 chart data'!$D$217</f>
        <v>20.43</v>
      </c>
      <c r="F19" s="110">
        <f>'Section 11 chart data'!$D$200</f>
        <v>0</v>
      </c>
      <c r="G19" s="110">
        <f>'Section 11 chart data'!$E$217</f>
        <v>411.661</v>
      </c>
      <c r="H19" s="111">
        <f>'Section 11 chart data'!$F$217</f>
        <v>19.66</v>
      </c>
      <c r="I19" s="110">
        <f>'Section 11 chart data'!$E$200</f>
        <v>0</v>
      </c>
      <c r="J19" s="110">
        <f>'Section 11 chart data'!$G$217</f>
        <v>494.83699999999999</v>
      </c>
      <c r="K19" s="111">
        <f>'Section 11 chart data'!$H$217</f>
        <v>19.18</v>
      </c>
      <c r="L19" s="110">
        <f>'Section 11 chart data'!$F$200</f>
        <v>0</v>
      </c>
      <c r="M19" s="110">
        <f>'Section 11 chart data'!$I$217</f>
        <v>579.72799999999995</v>
      </c>
      <c r="N19" s="111">
        <f>'Section 11 chart data'!$J$217</f>
        <v>18.95</v>
      </c>
      <c r="O19" s="110">
        <f>'Section 11 chart data'!$G$200</f>
        <v>0</v>
      </c>
      <c r="P19" s="110">
        <f>'Section 11 chart data'!$K$217</f>
        <v>662.322</v>
      </c>
      <c r="Q19" s="111">
        <f>'Section 11 chart data'!$L$217</f>
        <v>18.829999999999998</v>
      </c>
      <c r="R19" s="110">
        <f>'Section 11 chart data'!$H$200</f>
        <v>0</v>
      </c>
      <c r="S19" s="110">
        <f>'Section 11 chart data'!$M$217</f>
        <v>740.072</v>
      </c>
      <c r="T19" s="111">
        <f>'Section 11 chart data'!$N$217</f>
        <v>18.829999999999998</v>
      </c>
      <c r="U19" s="110">
        <f>'Section 11 chart data'!$I$200</f>
        <v>0</v>
      </c>
      <c r="V19" s="110">
        <f>'Section 11 chart data'!$O$217</f>
        <v>809.47199999999998</v>
      </c>
      <c r="W19" s="111">
        <f>'Section 11 chart data'!$P$217</f>
        <v>18.96</v>
      </c>
      <c r="X19" s="110">
        <f>'Section 11 chart data'!$J$200</f>
        <v>0</v>
      </c>
      <c r="Y19" s="110">
        <f>'Section 11 chart data'!$Q$217</f>
        <v>872.15</v>
      </c>
      <c r="Z19" s="111">
        <f>'Section 11 chart data'!$R$217</f>
        <v>19.18</v>
      </c>
      <c r="AA19" s="110">
        <f>'Section 11 chart data'!$K$200</f>
        <v>0</v>
      </c>
      <c r="AB19" s="110">
        <f>'Section 11 chart data'!$S$217</f>
        <v>934.11599999999999</v>
      </c>
      <c r="AC19" s="111">
        <f>'Section 11 chart data'!$T$217</f>
        <v>19.309999999999999</v>
      </c>
      <c r="AD19" s="110">
        <f>'Section 11 chart data'!$L$200</f>
        <v>0</v>
      </c>
      <c r="AE19" s="110">
        <f>'Section 11 chart data'!$U$217</f>
        <v>985.72799999999995</v>
      </c>
      <c r="AF19" s="111">
        <f>'Section 11 chart data'!$V$217</f>
        <v>19.55</v>
      </c>
      <c r="AG19" s="110">
        <f>'Section 11 chart data'!$M$200</f>
        <v>0</v>
      </c>
      <c r="AH19" s="110">
        <f>'Section 11 chart data'!$W$217</f>
        <v>997.95</v>
      </c>
      <c r="AI19" s="112">
        <f>'Section 11 chart data'!$X$217</f>
        <v>20.16</v>
      </c>
    </row>
    <row r="20" spans="2:35" ht="15" customHeight="1" x14ac:dyDescent="0.2">
      <c r="B20" s="113" t="s">
        <v>104</v>
      </c>
      <c r="C20" s="114">
        <f>'Section 11 chart data'!$C$201</f>
        <v>1.5109999999999999</v>
      </c>
      <c r="D20" s="114">
        <f>'Section 11 chart data'!$C$218</f>
        <v>2066.0810000000001</v>
      </c>
      <c r="E20" s="115">
        <f>'Section 11 chart data'!$D$218</f>
        <v>14.06</v>
      </c>
      <c r="F20" s="114">
        <f>'Section 11 chart data'!$D$201</f>
        <v>1.696</v>
      </c>
      <c r="G20" s="114">
        <f>'Section 11 chart data'!$E$218</f>
        <v>2318.962</v>
      </c>
      <c r="H20" s="115">
        <f>'Section 11 chart data'!$F$218</f>
        <v>13.56</v>
      </c>
      <c r="I20" s="114">
        <f>'Section 11 chart data'!$E$201</f>
        <v>1.6279999999999999</v>
      </c>
      <c r="J20" s="114">
        <f>'Section 11 chart data'!$G$218</f>
        <v>2658.462</v>
      </c>
      <c r="K20" s="115">
        <f>'Section 11 chart data'!$H$218</f>
        <v>12.98</v>
      </c>
      <c r="L20" s="114">
        <f>'Section 11 chart data'!$F$201</f>
        <v>1.6990000000000001</v>
      </c>
      <c r="M20" s="114">
        <f>'Section 11 chart data'!$I$218</f>
        <v>3044.4450000000002</v>
      </c>
      <c r="N20" s="115">
        <f>'Section 11 chart data'!$J$218</f>
        <v>12.44</v>
      </c>
      <c r="O20" s="114">
        <f>'Section 11 chart data'!$G$201</f>
        <v>1.619</v>
      </c>
      <c r="P20" s="114">
        <f>'Section 11 chart data'!$K$218</f>
        <v>3429.7089999999998</v>
      </c>
      <c r="Q20" s="115">
        <f>'Section 11 chart data'!$L$218</f>
        <v>12.01</v>
      </c>
      <c r="R20" s="114">
        <f>'Section 11 chart data'!$H$201</f>
        <v>1.4339999999999999</v>
      </c>
      <c r="S20" s="114">
        <f>'Section 11 chart data'!$M$218</f>
        <v>3787.1709999999998</v>
      </c>
      <c r="T20" s="115">
        <f>'Section 11 chart data'!$N$218</f>
        <v>11.69</v>
      </c>
      <c r="U20" s="114">
        <f>'Section 11 chart data'!$I$201</f>
        <v>1.296</v>
      </c>
      <c r="V20" s="114">
        <f>'Section 11 chart data'!$O$218</f>
        <v>4109.8329999999996</v>
      </c>
      <c r="W20" s="115">
        <f>'Section 11 chart data'!$P$218</f>
        <v>11.49</v>
      </c>
      <c r="X20" s="114">
        <f>'Section 11 chart data'!$J$201</f>
        <v>1.1559999999999999</v>
      </c>
      <c r="Y20" s="114">
        <f>'Section 11 chart data'!$Q$218</f>
        <v>4414.5860000000002</v>
      </c>
      <c r="Z20" s="115">
        <f>'Section 11 chart data'!$R$218</f>
        <v>11.33</v>
      </c>
      <c r="AA20" s="114">
        <f>'Section 11 chart data'!$K$201</f>
        <v>1.006</v>
      </c>
      <c r="AB20" s="114">
        <f>'Section 11 chart data'!$S$218</f>
        <v>4652.6120000000001</v>
      </c>
      <c r="AC20" s="115">
        <f>'Section 11 chart data'!$T$218</f>
        <v>11.25</v>
      </c>
      <c r="AD20" s="114">
        <f>'Section 11 chart data'!$L$201</f>
        <v>0.88</v>
      </c>
      <c r="AE20" s="114">
        <f>'Section 11 chart data'!$U$218</f>
        <v>4884.8680000000004</v>
      </c>
      <c r="AF20" s="115">
        <f>'Section 11 chart data'!$V$218</f>
        <v>11.23</v>
      </c>
      <c r="AG20" s="114">
        <f>'Section 11 chart data'!$M$201</f>
        <v>0.78900000000000003</v>
      </c>
      <c r="AH20" s="114">
        <f>'Section 11 chart data'!$W$218</f>
        <v>4964.8220000000001</v>
      </c>
      <c r="AI20" s="116">
        <f>'Section 11 chart data'!$X$218</f>
        <v>11.42</v>
      </c>
    </row>
    <row r="23" spans="2:35" ht="15" customHeight="1" x14ac:dyDescent="0.2">
      <c r="B23" s="928" t="s">
        <v>77</v>
      </c>
      <c r="C23" s="926" t="s">
        <v>333</v>
      </c>
      <c r="D23" s="926"/>
      <c r="E23" s="926"/>
      <c r="F23" s="926" t="s">
        <v>224</v>
      </c>
      <c r="G23" s="926"/>
      <c r="H23" s="918"/>
    </row>
    <row r="24" spans="2:35" ht="15" customHeight="1" x14ac:dyDescent="0.2">
      <c r="B24" s="925"/>
      <c r="C24" s="325" t="s">
        <v>78</v>
      </c>
      <c r="D24" s="922" t="s">
        <v>79</v>
      </c>
      <c r="E24" s="922"/>
      <c r="F24" s="325" t="s">
        <v>78</v>
      </c>
      <c r="G24" s="922" t="s">
        <v>79</v>
      </c>
      <c r="H24" s="912"/>
    </row>
    <row r="25" spans="2:35" ht="30" customHeight="1" x14ac:dyDescent="0.2">
      <c r="B25" s="925"/>
      <c r="C25" s="923" t="s">
        <v>327</v>
      </c>
      <c r="D25" s="923"/>
      <c r="E25" s="16" t="s">
        <v>82</v>
      </c>
      <c r="F25" s="923" t="s">
        <v>327</v>
      </c>
      <c r="G25" s="923"/>
      <c r="H25" s="17" t="s">
        <v>82</v>
      </c>
    </row>
    <row r="26" spans="2:35" ht="15" customHeight="1" x14ac:dyDescent="0.2">
      <c r="B26" s="144" t="str">
        <f>Index!$B$4</f>
        <v>Kent South London and East Sussex</v>
      </c>
      <c r="C26" s="194"/>
      <c r="D26" s="122"/>
      <c r="E26" s="105"/>
      <c r="F26" s="105"/>
      <c r="G26" s="195"/>
      <c r="H26" s="195"/>
    </row>
    <row r="27" spans="2:35" ht="15" customHeight="1" x14ac:dyDescent="0.2">
      <c r="B27" s="118" t="s">
        <v>105</v>
      </c>
      <c r="C27" s="108">
        <f>$C$9</f>
        <v>13.404999999999999</v>
      </c>
      <c r="D27" s="108">
        <f>$D$9</f>
        <v>17538.746999999999</v>
      </c>
      <c r="E27" s="119">
        <f>$E$9</f>
        <v>4.83</v>
      </c>
      <c r="F27" s="108">
        <f>$F$9</f>
        <v>13.597</v>
      </c>
      <c r="G27" s="108">
        <f>$G$9</f>
        <v>18933.736000000001</v>
      </c>
      <c r="H27" s="120">
        <f>$H$9</f>
        <v>4.72</v>
      </c>
    </row>
    <row r="28" spans="2:35" ht="15" customHeight="1" x14ac:dyDescent="0.2">
      <c r="B28" s="28" t="s">
        <v>94</v>
      </c>
      <c r="C28" s="110">
        <f>$C$10</f>
        <v>1.76</v>
      </c>
      <c r="D28" s="110">
        <f>$D$10</f>
        <v>5842.7139999999999</v>
      </c>
      <c r="E28" s="111">
        <f>$E$10</f>
        <v>10.050000000000001</v>
      </c>
      <c r="F28" s="110">
        <f>$F$10</f>
        <v>1.6339999999999999</v>
      </c>
      <c r="G28" s="110">
        <f>$G$10</f>
        <v>6095.6379999999999</v>
      </c>
      <c r="H28" s="112">
        <f>$H$10</f>
        <v>9.94</v>
      </c>
    </row>
    <row r="29" spans="2:35" ht="15" customHeight="1" x14ac:dyDescent="0.2">
      <c r="B29" s="28" t="s">
        <v>95</v>
      </c>
      <c r="C29" s="110">
        <f>$C$11</f>
        <v>6.8390000000000004</v>
      </c>
      <c r="D29" s="110">
        <f>$D$11</f>
        <v>1091.847</v>
      </c>
      <c r="E29" s="111">
        <f>$E$11</f>
        <v>21.44</v>
      </c>
      <c r="F29" s="110">
        <f>$F$11</f>
        <v>6.6109999999999998</v>
      </c>
      <c r="G29" s="110">
        <f>$G$11</f>
        <v>1167.9690000000001</v>
      </c>
      <c r="H29" s="112">
        <f>$H$11</f>
        <v>21.3</v>
      </c>
    </row>
    <row r="30" spans="2:35" ht="15" customHeight="1" x14ac:dyDescent="0.2">
      <c r="B30" s="28" t="s">
        <v>96</v>
      </c>
      <c r="C30" s="110">
        <f>$C$12</f>
        <v>0.28199999999999997</v>
      </c>
      <c r="D30" s="110">
        <f>$D$12</f>
        <v>427.57100000000003</v>
      </c>
      <c r="E30" s="111">
        <f>$E$12</f>
        <v>29.05</v>
      </c>
      <c r="F30" s="110">
        <f>$F$12</f>
        <v>0.26300000000000001</v>
      </c>
      <c r="G30" s="110">
        <f>$G$12</f>
        <v>428.72500000000002</v>
      </c>
      <c r="H30" s="112">
        <f>$H$12</f>
        <v>28.54</v>
      </c>
    </row>
    <row r="31" spans="2:35" ht="15" customHeight="1" x14ac:dyDescent="0.2">
      <c r="B31" s="28" t="s">
        <v>97</v>
      </c>
      <c r="C31" s="110">
        <f>$C$13</f>
        <v>0.29599999999999999</v>
      </c>
      <c r="D31" s="110">
        <f>$D$13</f>
        <v>2101.2930000000001</v>
      </c>
      <c r="E31" s="111">
        <f>$E$13</f>
        <v>17.059999999999999</v>
      </c>
      <c r="F31" s="110">
        <f>$F$13</f>
        <v>0.26800000000000002</v>
      </c>
      <c r="G31" s="110">
        <f>$G$13</f>
        <v>2153.0610000000001</v>
      </c>
      <c r="H31" s="112">
        <f>$H$13</f>
        <v>17.13</v>
      </c>
    </row>
    <row r="32" spans="2:35" ht="15" customHeight="1" x14ac:dyDescent="0.2">
      <c r="B32" s="28" t="s">
        <v>98</v>
      </c>
      <c r="C32" s="110">
        <f>$C$14</f>
        <v>2.3149999999999999</v>
      </c>
      <c r="D32" s="110">
        <f>$D$14</f>
        <v>1732.1479999999999</v>
      </c>
      <c r="E32" s="111">
        <f>$E$14</f>
        <v>10.02</v>
      </c>
      <c r="F32" s="110">
        <f>$F$14</f>
        <v>2.7160000000000002</v>
      </c>
      <c r="G32" s="110">
        <f>$G$14</f>
        <v>1919.2239999999999</v>
      </c>
      <c r="H32" s="112">
        <f>$H$14</f>
        <v>10.08</v>
      </c>
    </row>
    <row r="33" spans="2:8" ht="15" customHeight="1" x14ac:dyDescent="0.2">
      <c r="B33" s="28" t="s">
        <v>250</v>
      </c>
      <c r="C33" s="110">
        <f>$C$15</f>
        <v>0.28399999999999997</v>
      </c>
      <c r="D33" s="110">
        <f>$D$15</f>
        <v>2787.663</v>
      </c>
      <c r="E33" s="111">
        <f>$E$15</f>
        <v>16.010000000000002</v>
      </c>
      <c r="F33" s="110">
        <f>$F$15</f>
        <v>0.29799999999999999</v>
      </c>
      <c r="G33" s="110">
        <f>$G$15</f>
        <v>3122.9229999999998</v>
      </c>
      <c r="H33" s="112">
        <f>$H$15</f>
        <v>15.4</v>
      </c>
    </row>
    <row r="34" spans="2:8" ht="15" customHeight="1" x14ac:dyDescent="0.2">
      <c r="B34" s="28" t="s">
        <v>100</v>
      </c>
      <c r="C34" s="110">
        <f>$C$16</f>
        <v>1.2999999999999999E-2</v>
      </c>
      <c r="D34" s="110">
        <f>$D$16</f>
        <v>401.42200000000003</v>
      </c>
      <c r="E34" s="111">
        <f>$E$16</f>
        <v>17.87</v>
      </c>
      <c r="F34" s="110">
        <f>$F$16</f>
        <v>1.4999999999999999E-2</v>
      </c>
      <c r="G34" s="110">
        <f>$G$16</f>
        <v>481.66699999999997</v>
      </c>
      <c r="H34" s="112">
        <f>$H$16</f>
        <v>16.91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262.09899999999999</v>
      </c>
      <c r="E35" s="111">
        <f>$E$17</f>
        <v>22.79</v>
      </c>
      <c r="F35" s="110">
        <f>$F$17</f>
        <v>0</v>
      </c>
      <c r="G35" s="110">
        <f>$G$17</f>
        <v>323.02100000000002</v>
      </c>
      <c r="H35" s="112">
        <f>$H$17</f>
        <v>22.56</v>
      </c>
    </row>
    <row r="36" spans="2:8" ht="15" customHeight="1" x14ac:dyDescent="0.2">
      <c r="B36" s="28" t="s">
        <v>102</v>
      </c>
      <c r="C36" s="110">
        <f>$C$18</f>
        <v>0.10299999999999999</v>
      </c>
      <c r="D36" s="110">
        <f>$D$18</f>
        <v>532.39700000000005</v>
      </c>
      <c r="E36" s="111">
        <f>$E$18</f>
        <v>29.48</v>
      </c>
      <c r="F36" s="110">
        <f>$F$18</f>
        <v>9.4E-2</v>
      </c>
      <c r="G36" s="110">
        <f>$G$18</f>
        <v>549.14499999999998</v>
      </c>
      <c r="H36" s="112">
        <f>$H$18</f>
        <v>29.75</v>
      </c>
    </row>
    <row r="37" spans="2:8" ht="15" customHeight="1" x14ac:dyDescent="0.2">
      <c r="B37" s="28" t="s">
        <v>103</v>
      </c>
      <c r="C37" s="110">
        <f>$C$19</f>
        <v>0</v>
      </c>
      <c r="D37" s="110">
        <f>$D$19</f>
        <v>342.73399999999998</v>
      </c>
      <c r="E37" s="111">
        <f>$E$19</f>
        <v>20.43</v>
      </c>
      <c r="F37" s="110">
        <f>$F$19</f>
        <v>0</v>
      </c>
      <c r="G37" s="110">
        <f>$G$19</f>
        <v>411.661</v>
      </c>
      <c r="H37" s="112">
        <f>$H$19</f>
        <v>19.66</v>
      </c>
    </row>
    <row r="38" spans="2:8" ht="15" customHeight="1" x14ac:dyDescent="0.2">
      <c r="B38" s="29" t="s">
        <v>104</v>
      </c>
      <c r="C38" s="114">
        <f>$C$20</f>
        <v>1.5109999999999999</v>
      </c>
      <c r="D38" s="114">
        <f>$D$20</f>
        <v>2066.0810000000001</v>
      </c>
      <c r="E38" s="115">
        <f>$E$20</f>
        <v>14.06</v>
      </c>
      <c r="F38" s="114">
        <f>$F$20</f>
        <v>1.696</v>
      </c>
      <c r="G38" s="114">
        <f>$G$20</f>
        <v>2318.962</v>
      </c>
      <c r="H38" s="116">
        <f>$H$20</f>
        <v>13.56</v>
      </c>
    </row>
    <row r="41" spans="2:8" ht="15" customHeight="1" x14ac:dyDescent="0.2">
      <c r="B41" s="928" t="s">
        <v>77</v>
      </c>
      <c r="C41" s="926" t="s">
        <v>227</v>
      </c>
      <c r="D41" s="926"/>
      <c r="E41" s="926"/>
      <c r="F41" s="926" t="s">
        <v>228</v>
      </c>
      <c r="G41" s="926"/>
      <c r="H41" s="918"/>
    </row>
    <row r="42" spans="2:8" ht="15" customHeight="1" x14ac:dyDescent="0.2">
      <c r="B42" s="925"/>
      <c r="C42" s="325" t="s">
        <v>78</v>
      </c>
      <c r="D42" s="922" t="s">
        <v>79</v>
      </c>
      <c r="E42" s="922"/>
      <c r="F42" s="325" t="s">
        <v>78</v>
      </c>
      <c r="G42" s="922" t="s">
        <v>79</v>
      </c>
      <c r="H42" s="912"/>
    </row>
    <row r="43" spans="2:8" ht="30" customHeight="1" x14ac:dyDescent="0.2">
      <c r="B43" s="925"/>
      <c r="C43" s="923" t="s">
        <v>327</v>
      </c>
      <c r="D43" s="923"/>
      <c r="E43" s="16" t="s">
        <v>82</v>
      </c>
      <c r="F43" s="923" t="s">
        <v>327</v>
      </c>
      <c r="G43" s="923"/>
      <c r="H43" s="17" t="s">
        <v>82</v>
      </c>
    </row>
    <row r="44" spans="2:8" ht="15" customHeight="1" x14ac:dyDescent="0.2">
      <c r="B44" s="144" t="str">
        <f>Index!$B$4</f>
        <v>Kent South London and East Sussex</v>
      </c>
      <c r="C44" s="105"/>
      <c r="D44" s="122"/>
      <c r="E44" s="195"/>
      <c r="F44" s="105"/>
      <c r="G44" s="195"/>
      <c r="H44" s="195"/>
    </row>
    <row r="45" spans="2:8" ht="15" customHeight="1" x14ac:dyDescent="0.2">
      <c r="B45" s="118" t="s">
        <v>105</v>
      </c>
      <c r="C45" s="108">
        <f>$I$9</f>
        <v>13.019</v>
      </c>
      <c r="D45" s="108">
        <f>$J$9</f>
        <v>20595.341</v>
      </c>
      <c r="E45" s="119">
        <f>$K$9</f>
        <v>4.7</v>
      </c>
      <c r="F45" s="108">
        <f>$L$9</f>
        <v>12.532</v>
      </c>
      <c r="G45" s="108">
        <f>$M$9</f>
        <v>22359.817999999999</v>
      </c>
      <c r="H45" s="120">
        <f>$N$9</f>
        <v>4.66</v>
      </c>
    </row>
    <row r="46" spans="2:8" ht="15" customHeight="1" x14ac:dyDescent="0.2">
      <c r="B46" s="28" t="s">
        <v>94</v>
      </c>
      <c r="C46" s="110">
        <f>$I$10</f>
        <v>1.6020000000000001</v>
      </c>
      <c r="D46" s="110">
        <f>$J$10</f>
        <v>6319.53</v>
      </c>
      <c r="E46" s="111">
        <f>$K$10</f>
        <v>9.91</v>
      </c>
      <c r="F46" s="110">
        <f>$L$10</f>
        <v>1.601</v>
      </c>
      <c r="G46" s="110">
        <f>$M$10</f>
        <v>6503.4179999999997</v>
      </c>
      <c r="H46" s="112">
        <f>$N$10</f>
        <v>9.91</v>
      </c>
    </row>
    <row r="47" spans="2:8" ht="15" customHeight="1" x14ac:dyDescent="0.2">
      <c r="B47" s="28" t="s">
        <v>95</v>
      </c>
      <c r="C47" s="110">
        <f>$I$11</f>
        <v>6.3049999999999997</v>
      </c>
      <c r="D47" s="110">
        <f>$J$11</f>
        <v>1230.5129999999999</v>
      </c>
      <c r="E47" s="111">
        <f>$K$11</f>
        <v>21.41</v>
      </c>
      <c r="F47" s="110">
        <f>$L$11</f>
        <v>6.0220000000000002</v>
      </c>
      <c r="G47" s="110">
        <f>$M$11</f>
        <v>1259.4100000000001</v>
      </c>
      <c r="H47" s="112">
        <f>$N$11</f>
        <v>22.17</v>
      </c>
    </row>
    <row r="48" spans="2:8" ht="15" customHeight="1" x14ac:dyDescent="0.2">
      <c r="B48" s="28" t="s">
        <v>96</v>
      </c>
      <c r="C48" s="110">
        <f>$I$12</f>
        <v>0.252</v>
      </c>
      <c r="D48" s="110">
        <f>$J$12</f>
        <v>410.85</v>
      </c>
      <c r="E48" s="111">
        <f>$K$12</f>
        <v>29.57</v>
      </c>
      <c r="F48" s="110">
        <f>$L$12</f>
        <v>0.24199999999999999</v>
      </c>
      <c r="G48" s="110">
        <f>$M$12</f>
        <v>458.57400000000001</v>
      </c>
      <c r="H48" s="112">
        <f>$N$12</f>
        <v>28.26</v>
      </c>
    </row>
    <row r="49" spans="2:8" ht="15" customHeight="1" x14ac:dyDescent="0.2">
      <c r="B49" s="28" t="s">
        <v>97</v>
      </c>
      <c r="C49" s="110">
        <f>$I$13</f>
        <v>0.25</v>
      </c>
      <c r="D49" s="110">
        <f>$J$13</f>
        <v>2253.0050000000001</v>
      </c>
      <c r="E49" s="111">
        <f>$K$13</f>
        <v>17.309999999999999</v>
      </c>
      <c r="F49" s="110">
        <f>$L$13</f>
        <v>0.24</v>
      </c>
      <c r="G49" s="110">
        <f>$M$13</f>
        <v>2412.3530000000001</v>
      </c>
      <c r="H49" s="112">
        <f>$N$13</f>
        <v>17.14</v>
      </c>
    </row>
    <row r="50" spans="2:8" ht="15" customHeight="1" x14ac:dyDescent="0.2">
      <c r="B50" s="28" t="s">
        <v>98</v>
      </c>
      <c r="C50" s="110">
        <f>$I$14</f>
        <v>2.5449999999999999</v>
      </c>
      <c r="D50" s="110">
        <f>$J$14</f>
        <v>2154.3980000000001</v>
      </c>
      <c r="E50" s="111">
        <f>$K$14</f>
        <v>10.44</v>
      </c>
      <c r="F50" s="110">
        <f>$L$14</f>
        <v>2.2599999999999998</v>
      </c>
      <c r="G50" s="110">
        <f>$M$14</f>
        <v>2388.2979999999998</v>
      </c>
      <c r="H50" s="112">
        <f>$N$14</f>
        <v>10.81</v>
      </c>
    </row>
    <row r="51" spans="2:8" ht="15" customHeight="1" x14ac:dyDescent="0.2">
      <c r="B51" s="28" t="s">
        <v>250</v>
      </c>
      <c r="C51" s="110">
        <f>$I$15</f>
        <v>0.32900000000000001</v>
      </c>
      <c r="D51" s="110">
        <f>$J$15</f>
        <v>3537.0410000000002</v>
      </c>
      <c r="E51" s="111">
        <f>$K$15</f>
        <v>14.91</v>
      </c>
      <c r="F51" s="110">
        <f>$L$15</f>
        <v>0.36</v>
      </c>
      <c r="G51" s="110">
        <f>$M$15</f>
        <v>3970.5160000000001</v>
      </c>
      <c r="H51" s="112">
        <f>$N$15</f>
        <v>14.55</v>
      </c>
    </row>
    <row r="52" spans="2:8" ht="15" customHeight="1" x14ac:dyDescent="0.2">
      <c r="B52" s="28" t="s">
        <v>100</v>
      </c>
      <c r="C52" s="110">
        <f>$I$16</f>
        <v>1.4E-2</v>
      </c>
      <c r="D52" s="110">
        <f>$J$16</f>
        <v>566.505</v>
      </c>
      <c r="E52" s="111">
        <f>$K$16</f>
        <v>16.07</v>
      </c>
      <c r="F52" s="110">
        <f>$L$16</f>
        <v>1.2999999999999999E-2</v>
      </c>
      <c r="G52" s="110">
        <f>$M$16</f>
        <v>647.09500000000003</v>
      </c>
      <c r="H52" s="112">
        <f>$N$16</f>
        <v>15.77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399.99200000000002</v>
      </c>
      <c r="E53" s="111">
        <f>$K$17</f>
        <v>22.08</v>
      </c>
      <c r="F53" s="110">
        <f>$L$17</f>
        <v>0</v>
      </c>
      <c r="G53" s="110">
        <f>$M$17</f>
        <v>484.36900000000003</v>
      </c>
      <c r="H53" s="112">
        <f>$N$17</f>
        <v>21.36</v>
      </c>
    </row>
    <row r="54" spans="2:8" ht="15" customHeight="1" x14ac:dyDescent="0.2">
      <c r="B54" s="28" t="s">
        <v>102</v>
      </c>
      <c r="C54" s="110">
        <f>$I$18</f>
        <v>9.4E-2</v>
      </c>
      <c r="D54" s="110">
        <f>$J$18</f>
        <v>582.01499999999999</v>
      </c>
      <c r="E54" s="111">
        <f>$K$18</f>
        <v>29.66</v>
      </c>
      <c r="F54" s="110">
        <f>$L$18</f>
        <v>9.5000000000000001E-2</v>
      </c>
      <c r="G54" s="110">
        <f>$M$18</f>
        <v>621.37</v>
      </c>
      <c r="H54" s="112">
        <f>$N$18</f>
        <v>29.2</v>
      </c>
    </row>
    <row r="55" spans="2:8" ht="15" customHeight="1" x14ac:dyDescent="0.2">
      <c r="B55" s="28" t="s">
        <v>103</v>
      </c>
      <c r="C55" s="110">
        <f>$I$19</f>
        <v>0</v>
      </c>
      <c r="D55" s="110">
        <f>$J$19</f>
        <v>494.83699999999999</v>
      </c>
      <c r="E55" s="111">
        <f>$K$19</f>
        <v>19.18</v>
      </c>
      <c r="F55" s="110">
        <f>$L$19</f>
        <v>0</v>
      </c>
      <c r="G55" s="110">
        <f>$M$19</f>
        <v>579.72799999999995</v>
      </c>
      <c r="H55" s="112">
        <f>$N$19</f>
        <v>18.95</v>
      </c>
    </row>
    <row r="56" spans="2:8" ht="15" customHeight="1" x14ac:dyDescent="0.2">
      <c r="B56" s="29" t="s">
        <v>104</v>
      </c>
      <c r="C56" s="114">
        <f>$I$20</f>
        <v>1.6279999999999999</v>
      </c>
      <c r="D56" s="114">
        <f>$J$20</f>
        <v>2658.462</v>
      </c>
      <c r="E56" s="115">
        <f>$K$20</f>
        <v>12.98</v>
      </c>
      <c r="F56" s="114">
        <f>$L$20</f>
        <v>1.6990000000000001</v>
      </c>
      <c r="G56" s="114">
        <f>$M$20</f>
        <v>3044.4450000000002</v>
      </c>
      <c r="H56" s="116">
        <f>$N$20</f>
        <v>12.44</v>
      </c>
    </row>
    <row r="59" spans="2:8" ht="15" customHeight="1" x14ac:dyDescent="0.2">
      <c r="B59" s="928" t="s">
        <v>77</v>
      </c>
      <c r="C59" s="926" t="s">
        <v>229</v>
      </c>
      <c r="D59" s="926"/>
      <c r="E59" s="926"/>
      <c r="F59" s="926" t="s">
        <v>230</v>
      </c>
      <c r="G59" s="926"/>
      <c r="H59" s="918"/>
    </row>
    <row r="60" spans="2:8" ht="15" customHeight="1" x14ac:dyDescent="0.2">
      <c r="B60" s="925"/>
      <c r="C60" s="325" t="s">
        <v>78</v>
      </c>
      <c r="D60" s="922" t="s">
        <v>79</v>
      </c>
      <c r="E60" s="922"/>
      <c r="F60" s="325" t="s">
        <v>78</v>
      </c>
      <c r="G60" s="922" t="s">
        <v>79</v>
      </c>
      <c r="H60" s="912"/>
    </row>
    <row r="61" spans="2:8" ht="30" customHeight="1" x14ac:dyDescent="0.2">
      <c r="B61" s="925"/>
      <c r="C61" s="923" t="s">
        <v>327</v>
      </c>
      <c r="D61" s="923"/>
      <c r="E61" s="16" t="s">
        <v>82</v>
      </c>
      <c r="F61" s="923" t="s">
        <v>327</v>
      </c>
      <c r="G61" s="923"/>
      <c r="H61" s="17" t="s">
        <v>82</v>
      </c>
    </row>
    <row r="62" spans="2:8" ht="15" customHeight="1" x14ac:dyDescent="0.2">
      <c r="B62" s="144" t="str">
        <f>Index!$B$4</f>
        <v>Kent South London and East Sussex</v>
      </c>
      <c r="C62" s="105"/>
      <c r="D62" s="195"/>
      <c r="E62" s="195"/>
      <c r="F62" s="105"/>
      <c r="G62" s="195"/>
      <c r="H62" s="195"/>
    </row>
    <row r="63" spans="2:8" ht="15" customHeight="1" x14ac:dyDescent="0.2">
      <c r="B63" s="118" t="s">
        <v>105</v>
      </c>
      <c r="C63" s="108">
        <f>$O$9</f>
        <v>11.994999999999999</v>
      </c>
      <c r="D63" s="108">
        <f>$P$9</f>
        <v>24222.316999999999</v>
      </c>
      <c r="E63" s="119">
        <f>$Q$9</f>
        <v>4.58</v>
      </c>
      <c r="F63" s="108">
        <f>$R$9</f>
        <v>11.398</v>
      </c>
      <c r="G63" s="108">
        <f>$S$9</f>
        <v>26062.214</v>
      </c>
      <c r="H63" s="120">
        <f>$T$9</f>
        <v>4.51</v>
      </c>
    </row>
    <row r="64" spans="2:8" ht="15" customHeight="1" x14ac:dyDescent="0.2">
      <c r="B64" s="28" t="s">
        <v>94</v>
      </c>
      <c r="C64" s="110">
        <f>$O$10</f>
        <v>1.579</v>
      </c>
      <c r="D64" s="110">
        <f>$P$10</f>
        <v>6759.0619999999999</v>
      </c>
      <c r="E64" s="111">
        <f>$Q$10</f>
        <v>9.94</v>
      </c>
      <c r="F64" s="110">
        <f>$R$10</f>
        <v>1.6</v>
      </c>
      <c r="G64" s="110">
        <f>$S$10</f>
        <v>7073.6170000000002</v>
      </c>
      <c r="H64" s="112">
        <f>$T$10</f>
        <v>9.89</v>
      </c>
    </row>
    <row r="65" spans="2:8" ht="15" customHeight="1" x14ac:dyDescent="0.2">
      <c r="B65" s="28" t="s">
        <v>95</v>
      </c>
      <c r="C65" s="110">
        <f>$O$11</f>
        <v>5.7670000000000003</v>
      </c>
      <c r="D65" s="110">
        <f>$P$11</f>
        <v>1274.2809999999999</v>
      </c>
      <c r="E65" s="111">
        <f>$Q$11</f>
        <v>22.4</v>
      </c>
      <c r="F65" s="110">
        <f>$R$11</f>
        <v>5.593</v>
      </c>
      <c r="G65" s="110">
        <f>$S$11</f>
        <v>1296.249</v>
      </c>
      <c r="H65" s="112">
        <f>$T$11</f>
        <v>22.81</v>
      </c>
    </row>
    <row r="66" spans="2:8" ht="15" customHeight="1" x14ac:dyDescent="0.2">
      <c r="B66" s="28" t="s">
        <v>96</v>
      </c>
      <c r="C66" s="110">
        <f>$O$12</f>
        <v>0.35199999999999998</v>
      </c>
      <c r="D66" s="110">
        <f>$P$12</f>
        <v>517.68399999999997</v>
      </c>
      <c r="E66" s="111">
        <f>$Q$12</f>
        <v>26.77</v>
      </c>
      <c r="F66" s="110">
        <f>$R$12</f>
        <v>0.41</v>
      </c>
      <c r="G66" s="110">
        <f>$S$12</f>
        <v>573.44200000000001</v>
      </c>
      <c r="H66" s="112">
        <f>$T$12</f>
        <v>25.76</v>
      </c>
    </row>
    <row r="67" spans="2:8" ht="15" customHeight="1" x14ac:dyDescent="0.2">
      <c r="B67" s="28" t="s">
        <v>97</v>
      </c>
      <c r="C67" s="110">
        <f>$O$13</f>
        <v>0.26300000000000001</v>
      </c>
      <c r="D67" s="110">
        <f>$P$13</f>
        <v>2565.192</v>
      </c>
      <c r="E67" s="111">
        <f>$Q$13</f>
        <v>16.940000000000001</v>
      </c>
      <c r="F67" s="110">
        <f>$R$13</f>
        <v>0.27400000000000002</v>
      </c>
      <c r="G67" s="110">
        <f>$S$13</f>
        <v>2719.9119999999998</v>
      </c>
      <c r="H67" s="112">
        <f>$T$13</f>
        <v>16.64</v>
      </c>
    </row>
    <row r="68" spans="2:8" ht="15" customHeight="1" x14ac:dyDescent="0.2">
      <c r="B68" s="28" t="s">
        <v>98</v>
      </c>
      <c r="C68" s="110">
        <f>$O$14</f>
        <v>1.9570000000000001</v>
      </c>
      <c r="D68" s="110">
        <f>$P$14</f>
        <v>2624.9949999999999</v>
      </c>
      <c r="E68" s="111">
        <f>$Q$14</f>
        <v>10.95</v>
      </c>
      <c r="F68" s="110">
        <f>$R$14</f>
        <v>1.635</v>
      </c>
      <c r="G68" s="110">
        <f>$S$14</f>
        <v>2876.4920000000002</v>
      </c>
      <c r="H68" s="112">
        <f>$T$14</f>
        <v>10.91</v>
      </c>
    </row>
    <row r="69" spans="2:8" ht="15" customHeight="1" x14ac:dyDescent="0.2">
      <c r="B69" s="28" t="s">
        <v>250</v>
      </c>
      <c r="C69" s="110">
        <f>$O$15</f>
        <v>0.35699999999999998</v>
      </c>
      <c r="D69" s="110">
        <f>$P$15</f>
        <v>4406.5559999999996</v>
      </c>
      <c r="E69" s="111">
        <f>$Q$15</f>
        <v>14.27</v>
      </c>
      <c r="F69" s="110">
        <f>$R$15</f>
        <v>0.35499999999999998</v>
      </c>
      <c r="G69" s="110">
        <f>$S$15</f>
        <v>4826.6099999999997</v>
      </c>
      <c r="H69" s="112">
        <f>$T$15</f>
        <v>14.09</v>
      </c>
    </row>
    <row r="70" spans="2:8" ht="15" customHeight="1" x14ac:dyDescent="0.2">
      <c r="B70" s="28" t="s">
        <v>100</v>
      </c>
      <c r="C70" s="110">
        <f>$O$16</f>
        <v>1.0999999999999999E-2</v>
      </c>
      <c r="D70" s="110">
        <f>$P$16</f>
        <v>731.37400000000002</v>
      </c>
      <c r="E70" s="111">
        <f>$Q$16</f>
        <v>15.46</v>
      </c>
      <c r="F70" s="110">
        <f>$R$16</f>
        <v>8.9999999999999993E-3</v>
      </c>
      <c r="G70" s="110">
        <f>$S$16</f>
        <v>796.13400000000001</v>
      </c>
      <c r="H70" s="112">
        <f>$T$16</f>
        <v>15.42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570.18899999999996</v>
      </c>
      <c r="E71" s="111">
        <f>$Q$17</f>
        <v>20.79</v>
      </c>
      <c r="F71" s="110">
        <f>$R$17</f>
        <v>0</v>
      </c>
      <c r="G71" s="110">
        <f>$S$17</f>
        <v>655.99800000000005</v>
      </c>
      <c r="H71" s="112">
        <f>$T$17</f>
        <v>20.36</v>
      </c>
    </row>
    <row r="72" spans="2:8" ht="15" customHeight="1" x14ac:dyDescent="0.2">
      <c r="B72" s="28" t="s">
        <v>102</v>
      </c>
      <c r="C72" s="110">
        <f>$O$18</f>
        <v>9.0999999999999998E-2</v>
      </c>
      <c r="D72" s="110">
        <f>$P$18</f>
        <v>655.93200000000002</v>
      </c>
      <c r="E72" s="111">
        <f>$Q$18</f>
        <v>28.82</v>
      </c>
      <c r="F72" s="110">
        <f>$R$18</f>
        <v>8.5999999999999993E-2</v>
      </c>
      <c r="G72" s="110">
        <f>$S$18</f>
        <v>686.702</v>
      </c>
      <c r="H72" s="112">
        <f>$T$18</f>
        <v>28.49</v>
      </c>
    </row>
    <row r="73" spans="2:8" ht="15" customHeight="1" x14ac:dyDescent="0.2">
      <c r="B73" s="28" t="s">
        <v>103</v>
      </c>
      <c r="C73" s="110">
        <f>$O$19</f>
        <v>0</v>
      </c>
      <c r="D73" s="110">
        <f>$P$19</f>
        <v>662.322</v>
      </c>
      <c r="E73" s="111">
        <f>$Q$19</f>
        <v>18.829999999999998</v>
      </c>
      <c r="F73" s="110">
        <f>$R$19</f>
        <v>0</v>
      </c>
      <c r="G73" s="110">
        <f>$S$19</f>
        <v>740.072</v>
      </c>
      <c r="H73" s="112">
        <f>$T$19</f>
        <v>18.829999999999998</v>
      </c>
    </row>
    <row r="74" spans="2:8" ht="15" customHeight="1" x14ac:dyDescent="0.2">
      <c r="B74" s="29" t="s">
        <v>104</v>
      </c>
      <c r="C74" s="114">
        <f>$O$20</f>
        <v>1.619</v>
      </c>
      <c r="D74" s="114">
        <f>$P$20</f>
        <v>3429.7089999999998</v>
      </c>
      <c r="E74" s="115">
        <f>$Q$20</f>
        <v>12.01</v>
      </c>
      <c r="F74" s="114">
        <f>$R$20</f>
        <v>1.4339999999999999</v>
      </c>
      <c r="G74" s="114">
        <f>$S$20</f>
        <v>3787.1709999999998</v>
      </c>
      <c r="H74" s="116">
        <f>$T$20</f>
        <v>11.69</v>
      </c>
    </row>
    <row r="77" spans="2:8" ht="15" customHeight="1" x14ac:dyDescent="0.2">
      <c r="B77" s="928" t="s">
        <v>77</v>
      </c>
      <c r="C77" s="926" t="s">
        <v>334</v>
      </c>
      <c r="D77" s="926"/>
      <c r="E77" s="926"/>
      <c r="F77" s="926" t="s">
        <v>335</v>
      </c>
      <c r="G77" s="926"/>
      <c r="H77" s="918"/>
    </row>
    <row r="78" spans="2:8" ht="15" customHeight="1" x14ac:dyDescent="0.2">
      <c r="B78" s="925"/>
      <c r="C78" s="325" t="s">
        <v>78</v>
      </c>
      <c r="D78" s="922" t="s">
        <v>79</v>
      </c>
      <c r="E78" s="922"/>
      <c r="F78" s="325" t="s">
        <v>78</v>
      </c>
      <c r="G78" s="922" t="s">
        <v>79</v>
      </c>
      <c r="H78" s="912"/>
    </row>
    <row r="79" spans="2:8" ht="30" customHeight="1" x14ac:dyDescent="0.2">
      <c r="B79" s="925"/>
      <c r="C79" s="923" t="s">
        <v>327</v>
      </c>
      <c r="D79" s="923"/>
      <c r="E79" s="16" t="s">
        <v>82</v>
      </c>
      <c r="F79" s="923" t="s">
        <v>327</v>
      </c>
      <c r="G79" s="923"/>
      <c r="H79" s="17" t="s">
        <v>82</v>
      </c>
    </row>
    <row r="80" spans="2:8" ht="15" customHeight="1" x14ac:dyDescent="0.2">
      <c r="B80" s="144" t="str">
        <f>Index!$B$4</f>
        <v>Kent South London and East Sussex</v>
      </c>
      <c r="C80" s="105"/>
      <c r="D80" s="122"/>
      <c r="E80" s="195"/>
      <c r="F80" s="105"/>
      <c r="G80" s="195"/>
      <c r="H80" s="195"/>
    </row>
    <row r="81" spans="2:8" ht="15" customHeight="1" x14ac:dyDescent="0.2">
      <c r="B81" s="118" t="s">
        <v>105</v>
      </c>
      <c r="C81" s="108">
        <f>$U$9</f>
        <v>11.032</v>
      </c>
      <c r="D81" s="108">
        <f>$V$9</f>
        <v>27808.518</v>
      </c>
      <c r="E81" s="119">
        <f>$W$9</f>
        <v>4.4400000000000004</v>
      </c>
      <c r="F81" s="108">
        <f>$X$9</f>
        <v>10.78</v>
      </c>
      <c r="G81" s="108">
        <f>$Y$9</f>
        <v>29312.841</v>
      </c>
      <c r="H81" s="120">
        <f>$Z$9</f>
        <v>4.4000000000000004</v>
      </c>
    </row>
    <row r="82" spans="2:8" ht="15" customHeight="1" x14ac:dyDescent="0.2">
      <c r="B82" s="28" t="s">
        <v>94</v>
      </c>
      <c r="C82" s="110">
        <f>$U$10</f>
        <v>1.68</v>
      </c>
      <c r="D82" s="110">
        <f>$V$10</f>
        <v>7377.2629999999999</v>
      </c>
      <c r="E82" s="111">
        <f>$W$10</f>
        <v>9.7899999999999991</v>
      </c>
      <c r="F82" s="110">
        <f>$X$10</f>
        <v>1.6850000000000001</v>
      </c>
      <c r="G82" s="110">
        <f>$Y$10</f>
        <v>7574.5309999999999</v>
      </c>
      <c r="H82" s="112">
        <f>$Z$10</f>
        <v>9.82</v>
      </c>
    </row>
    <row r="83" spans="2:8" ht="15" customHeight="1" x14ac:dyDescent="0.2">
      <c r="B83" s="28" t="s">
        <v>95</v>
      </c>
      <c r="C83" s="110">
        <f>$U$11</f>
        <v>5.47</v>
      </c>
      <c r="D83" s="110">
        <f>$V$11</f>
        <v>1343.039</v>
      </c>
      <c r="E83" s="111">
        <f>$W$11</f>
        <v>23</v>
      </c>
      <c r="F83" s="110">
        <f>$X$11</f>
        <v>5.4749999999999996</v>
      </c>
      <c r="G83" s="110">
        <f>$Y$11</f>
        <v>1422.7170000000001</v>
      </c>
      <c r="H83" s="112">
        <f>$Z$11</f>
        <v>22.76</v>
      </c>
    </row>
    <row r="84" spans="2:8" ht="15" customHeight="1" x14ac:dyDescent="0.2">
      <c r="B84" s="28" t="s">
        <v>96</v>
      </c>
      <c r="C84" s="110">
        <f>$U$12</f>
        <v>0.48599999999999999</v>
      </c>
      <c r="D84" s="110">
        <f>$V$12</f>
        <v>623.32299999999998</v>
      </c>
      <c r="E84" s="111">
        <f>$W$12</f>
        <v>25.15</v>
      </c>
      <c r="F84" s="110">
        <f>$X$12</f>
        <v>0.55600000000000005</v>
      </c>
      <c r="G84" s="110">
        <f>$Y$12</f>
        <v>660.41499999999996</v>
      </c>
      <c r="H84" s="112">
        <f>$Z$12</f>
        <v>24.94</v>
      </c>
    </row>
    <row r="85" spans="2:8" ht="15" customHeight="1" x14ac:dyDescent="0.2">
      <c r="B85" s="28" t="s">
        <v>97</v>
      </c>
      <c r="C85" s="110">
        <f>$U$13</f>
        <v>0.30299999999999999</v>
      </c>
      <c r="D85" s="110">
        <f>$V$13</f>
        <v>2859.96</v>
      </c>
      <c r="E85" s="111">
        <f>$W$13</f>
        <v>16.39</v>
      </c>
      <c r="F85" s="110">
        <f>$X$13</f>
        <v>0.33100000000000002</v>
      </c>
      <c r="G85" s="110">
        <f>$Y$13</f>
        <v>2974.3409999999999</v>
      </c>
      <c r="H85" s="112">
        <f>$Z$13</f>
        <v>16.260000000000002</v>
      </c>
    </row>
    <row r="86" spans="2:8" ht="15" customHeight="1" x14ac:dyDescent="0.2">
      <c r="B86" s="28" t="s">
        <v>98</v>
      </c>
      <c r="C86" s="110">
        <f>$U$14</f>
        <v>1.3660000000000001</v>
      </c>
      <c r="D86" s="110">
        <f>$V$14</f>
        <v>3106.2040000000002</v>
      </c>
      <c r="E86" s="111">
        <f>$W$14</f>
        <v>10.83</v>
      </c>
      <c r="F86" s="110">
        <f>$X$14</f>
        <v>1.163</v>
      </c>
      <c r="G86" s="110">
        <f>$Y$14</f>
        <v>3301.8449999999998</v>
      </c>
      <c r="H86" s="112">
        <f>$Z$14</f>
        <v>10.71</v>
      </c>
    </row>
    <row r="87" spans="2:8" ht="15" customHeight="1" x14ac:dyDescent="0.2">
      <c r="B87" s="28" t="s">
        <v>250</v>
      </c>
      <c r="C87" s="110">
        <f>$U$15</f>
        <v>0.35199999999999998</v>
      </c>
      <c r="D87" s="110">
        <f>$V$15</f>
        <v>5232.8109999999997</v>
      </c>
      <c r="E87" s="111">
        <f>$W$15</f>
        <v>13.95</v>
      </c>
      <c r="F87" s="110">
        <f>$X$15</f>
        <v>0.34599999999999997</v>
      </c>
      <c r="G87" s="110">
        <f>$Y$15</f>
        <v>5582.5829999999996</v>
      </c>
      <c r="H87" s="112">
        <f>$Z$15</f>
        <v>13.91</v>
      </c>
    </row>
    <row r="88" spans="2:8" ht="15" customHeight="1" x14ac:dyDescent="0.2">
      <c r="B88" s="28" t="s">
        <v>100</v>
      </c>
      <c r="C88" s="110">
        <f>$U$16</f>
        <v>7.0000000000000001E-3</v>
      </c>
      <c r="D88" s="110">
        <f>$V$16</f>
        <v>858.76300000000003</v>
      </c>
      <c r="E88" s="111">
        <f>$W$16</f>
        <v>15.25</v>
      </c>
      <c r="F88" s="110">
        <f>$X$16</f>
        <v>5.0000000000000001E-3</v>
      </c>
      <c r="G88" s="110">
        <f>$Y$16</f>
        <v>909.221</v>
      </c>
      <c r="H88" s="112">
        <f>$Z$16</f>
        <v>15.14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739.44399999999996</v>
      </c>
      <c r="E89" s="111">
        <f>$W$17</f>
        <v>20.04</v>
      </c>
      <c r="F89" s="110">
        <f>$X$17</f>
        <v>0</v>
      </c>
      <c r="G89" s="110">
        <f>$Y$17</f>
        <v>819.30200000000002</v>
      </c>
      <c r="H89" s="112">
        <f>$Z$17</f>
        <v>19.809999999999999</v>
      </c>
    </row>
    <row r="90" spans="2:8" ht="15" customHeight="1" x14ac:dyDescent="0.2">
      <c r="B90" s="28" t="s">
        <v>102</v>
      </c>
      <c r="C90" s="110">
        <f>$U$18</f>
        <v>7.0999999999999994E-2</v>
      </c>
      <c r="D90" s="110">
        <f>$V$18</f>
        <v>713.553</v>
      </c>
      <c r="E90" s="111">
        <f>$W$18</f>
        <v>28.23</v>
      </c>
      <c r="F90" s="110">
        <f>$X$18</f>
        <v>6.2E-2</v>
      </c>
      <c r="G90" s="110">
        <f>$Y$18</f>
        <v>737.71299999999997</v>
      </c>
      <c r="H90" s="112">
        <f>$Z$18</f>
        <v>27.99</v>
      </c>
    </row>
    <row r="91" spans="2:8" ht="15" customHeight="1" x14ac:dyDescent="0.2">
      <c r="B91" s="28" t="s">
        <v>103</v>
      </c>
      <c r="C91" s="110">
        <f>$U$19</f>
        <v>0</v>
      </c>
      <c r="D91" s="110">
        <f>$V$19</f>
        <v>809.47199999999998</v>
      </c>
      <c r="E91" s="111">
        <f>$W$19</f>
        <v>18.96</v>
      </c>
      <c r="F91" s="110">
        <f>$X$19</f>
        <v>0</v>
      </c>
      <c r="G91" s="110">
        <f>$Y$19</f>
        <v>872.15</v>
      </c>
      <c r="H91" s="112">
        <f>$Z$19</f>
        <v>19.18</v>
      </c>
    </row>
    <row r="92" spans="2:8" ht="15" customHeight="1" x14ac:dyDescent="0.2">
      <c r="B92" s="29" t="s">
        <v>104</v>
      </c>
      <c r="C92" s="114">
        <f>$U$20</f>
        <v>1.296</v>
      </c>
      <c r="D92" s="114">
        <f>$V$20</f>
        <v>4109.8329999999996</v>
      </c>
      <c r="E92" s="115">
        <f>$W$20</f>
        <v>11.49</v>
      </c>
      <c r="F92" s="114">
        <f>$X$20</f>
        <v>1.1559999999999999</v>
      </c>
      <c r="G92" s="114">
        <f>$Y$20</f>
        <v>4414.5860000000002</v>
      </c>
      <c r="H92" s="116">
        <f>$Z$20</f>
        <v>11.33</v>
      </c>
    </row>
    <row r="95" spans="2:8" ht="15" customHeight="1" x14ac:dyDescent="0.2">
      <c r="B95" s="928" t="s">
        <v>77</v>
      </c>
      <c r="C95" s="926" t="s">
        <v>233</v>
      </c>
      <c r="D95" s="926"/>
      <c r="E95" s="926"/>
      <c r="F95" s="926" t="s">
        <v>234</v>
      </c>
      <c r="G95" s="926"/>
      <c r="H95" s="918"/>
    </row>
    <row r="96" spans="2:8" ht="15" customHeight="1" x14ac:dyDescent="0.2">
      <c r="B96" s="925"/>
      <c r="C96" s="325" t="s">
        <v>78</v>
      </c>
      <c r="D96" s="922" t="s">
        <v>79</v>
      </c>
      <c r="E96" s="922"/>
      <c r="F96" s="325" t="s">
        <v>78</v>
      </c>
      <c r="G96" s="922" t="s">
        <v>79</v>
      </c>
      <c r="H96" s="912"/>
    </row>
    <row r="97" spans="2:8" ht="30" customHeight="1" x14ac:dyDescent="0.2">
      <c r="B97" s="925"/>
      <c r="C97" s="923" t="s">
        <v>327</v>
      </c>
      <c r="D97" s="923"/>
      <c r="E97" s="16" t="s">
        <v>82</v>
      </c>
      <c r="F97" s="923" t="s">
        <v>327</v>
      </c>
      <c r="G97" s="923"/>
      <c r="H97" s="17" t="s">
        <v>82</v>
      </c>
    </row>
    <row r="98" spans="2:8" ht="15" customHeight="1" x14ac:dyDescent="0.2">
      <c r="B98" s="144" t="str">
        <f>Index!$B$4</f>
        <v>Kent South London and East Sussex</v>
      </c>
      <c r="C98" s="105"/>
      <c r="D98" s="122"/>
      <c r="E98" s="195"/>
      <c r="F98" s="105"/>
      <c r="G98" s="195"/>
      <c r="H98" s="195"/>
    </row>
    <row r="99" spans="2:8" ht="15" customHeight="1" x14ac:dyDescent="0.2">
      <c r="B99" s="118" t="s">
        <v>105</v>
      </c>
      <c r="C99" s="108">
        <f>$AA$9</f>
        <v>10.488</v>
      </c>
      <c r="D99" s="108">
        <f>$AB$9</f>
        <v>30426.359</v>
      </c>
      <c r="E99" s="119">
        <f>$AC$9</f>
        <v>4.4400000000000004</v>
      </c>
      <c r="F99" s="108">
        <f>$AD$9</f>
        <v>9.9789999999999992</v>
      </c>
      <c r="G99" s="108">
        <f>$AE$9</f>
        <v>31487.935000000001</v>
      </c>
      <c r="H99" s="120">
        <f>$AF$9</f>
        <v>4.49</v>
      </c>
    </row>
    <row r="100" spans="2:8" ht="15" customHeight="1" x14ac:dyDescent="0.2">
      <c r="B100" s="28" t="s">
        <v>94</v>
      </c>
      <c r="C100" s="110">
        <f>$AA$10</f>
        <v>1.702</v>
      </c>
      <c r="D100" s="110">
        <f>$AB$10</f>
        <v>7771.7280000000001</v>
      </c>
      <c r="E100" s="111">
        <f>$AC$10</f>
        <v>9.89</v>
      </c>
      <c r="F100" s="110">
        <f>$AD$10</f>
        <v>1.6539999999999999</v>
      </c>
      <c r="G100" s="110">
        <f>$AE$10</f>
        <v>8022.8620000000001</v>
      </c>
      <c r="H100" s="112">
        <f>$AF$10</f>
        <v>9.86</v>
      </c>
    </row>
    <row r="101" spans="2:8" ht="15" customHeight="1" x14ac:dyDescent="0.2">
      <c r="B101" s="28" t="s">
        <v>95</v>
      </c>
      <c r="C101" s="110">
        <f>$AA$11</f>
        <v>5.4589999999999996</v>
      </c>
      <c r="D101" s="110">
        <f>$AB$11</f>
        <v>1393.307</v>
      </c>
      <c r="E101" s="111">
        <f>$AC$11</f>
        <v>22.5</v>
      </c>
      <c r="F101" s="110">
        <f>$AD$11</f>
        <v>5.3449999999999998</v>
      </c>
      <c r="G101" s="110">
        <f>$AE$11</f>
        <v>1357.7560000000001</v>
      </c>
      <c r="H101" s="112">
        <f>$AF$11</f>
        <v>23.48</v>
      </c>
    </row>
    <row r="102" spans="2:8" ht="15" customHeight="1" x14ac:dyDescent="0.2">
      <c r="B102" s="28" t="s">
        <v>96</v>
      </c>
      <c r="C102" s="110">
        <f>$AA$12</f>
        <v>0.55000000000000004</v>
      </c>
      <c r="D102" s="110">
        <f>$AB$12</f>
        <v>670.01800000000003</v>
      </c>
      <c r="E102" s="111">
        <f>$AC$12</f>
        <v>25.43</v>
      </c>
      <c r="F102" s="110">
        <f>$AD$12</f>
        <v>0.48699999999999999</v>
      </c>
      <c r="G102" s="110">
        <f>$AE$12</f>
        <v>670.57600000000002</v>
      </c>
      <c r="H102" s="112">
        <f>$AF$12</f>
        <v>25.18</v>
      </c>
    </row>
    <row r="103" spans="2:8" ht="15" customHeight="1" x14ac:dyDescent="0.2">
      <c r="B103" s="28" t="s">
        <v>97</v>
      </c>
      <c r="C103" s="110">
        <f>$AA$13</f>
        <v>0.33500000000000002</v>
      </c>
      <c r="D103" s="110">
        <f>$AB$13</f>
        <v>3054.4470000000001</v>
      </c>
      <c r="E103" s="111">
        <f>$AC$13</f>
        <v>16.25</v>
      </c>
      <c r="F103" s="110">
        <f>$AD$13</f>
        <v>0.30399999999999999</v>
      </c>
      <c r="G103" s="110">
        <f>$AE$13</f>
        <v>3100.556</v>
      </c>
      <c r="H103" s="112">
        <f>$AF$13</f>
        <v>16.36</v>
      </c>
    </row>
    <row r="104" spans="2:8" ht="15" customHeight="1" x14ac:dyDescent="0.2">
      <c r="B104" s="28" t="s">
        <v>98</v>
      </c>
      <c r="C104" s="110">
        <f>$AA$14</f>
        <v>1.0349999999999999</v>
      </c>
      <c r="D104" s="110">
        <f>$AB$14</f>
        <v>3462.3380000000002</v>
      </c>
      <c r="E104" s="111">
        <f>$AC$14</f>
        <v>10.67</v>
      </c>
      <c r="F104" s="110">
        <f>$AD$14</f>
        <v>0.92800000000000005</v>
      </c>
      <c r="G104" s="110">
        <f>$AE$14</f>
        <v>3612.6959999999999</v>
      </c>
      <c r="H104" s="112">
        <f>$AF$14</f>
        <v>10.64</v>
      </c>
    </row>
    <row r="105" spans="2:8" ht="15" customHeight="1" x14ac:dyDescent="0.2">
      <c r="B105" s="28" t="s">
        <v>250</v>
      </c>
      <c r="C105" s="110">
        <f>$AA$15</f>
        <v>0.33100000000000002</v>
      </c>
      <c r="D105" s="110">
        <f>$AB$15</f>
        <v>5867.5540000000001</v>
      </c>
      <c r="E105" s="111">
        <f>$AC$15</f>
        <v>13.95</v>
      </c>
      <c r="F105" s="110">
        <f>$AD$15</f>
        <v>0.316</v>
      </c>
      <c r="G105" s="110">
        <f>$AE$15</f>
        <v>6124.2520000000004</v>
      </c>
      <c r="H105" s="112">
        <f>$AF$15</f>
        <v>14.05</v>
      </c>
    </row>
    <row r="106" spans="2:8" ht="15" customHeight="1" x14ac:dyDescent="0.2">
      <c r="B106" s="28" t="s">
        <v>100</v>
      </c>
      <c r="C106" s="110">
        <f>$AA$16</f>
        <v>4.0000000000000001E-3</v>
      </c>
      <c r="D106" s="110">
        <f>$AB$16</f>
        <v>924.73900000000003</v>
      </c>
      <c r="E106" s="111">
        <f>$AC$16</f>
        <v>15.36</v>
      </c>
      <c r="F106" s="110">
        <f>$AD$16</f>
        <v>4.0000000000000001E-3</v>
      </c>
      <c r="G106" s="110">
        <f>$AE$16</f>
        <v>951.63699999999994</v>
      </c>
      <c r="H106" s="112">
        <f>$AF$16</f>
        <v>15.42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894.52200000000005</v>
      </c>
      <c r="E107" s="111">
        <f>$AC$17</f>
        <v>19.64</v>
      </c>
      <c r="F107" s="110">
        <f>$AD$17</f>
        <v>0</v>
      </c>
      <c r="G107" s="110">
        <f>$AE$17</f>
        <v>964.45500000000004</v>
      </c>
      <c r="H107" s="112">
        <f>$AF$17</f>
        <v>19.55</v>
      </c>
    </row>
    <row r="108" spans="2:8" ht="15" customHeight="1" x14ac:dyDescent="0.2">
      <c r="B108" s="28" t="s">
        <v>102</v>
      </c>
      <c r="C108" s="110">
        <f>$AA$18</f>
        <v>6.6000000000000003E-2</v>
      </c>
      <c r="D108" s="110">
        <f>$AB$18</f>
        <v>758.05399999999997</v>
      </c>
      <c r="E108" s="111">
        <f>$AC$18</f>
        <v>27.82</v>
      </c>
      <c r="F108" s="110">
        <f>$AD$18</f>
        <v>6.2E-2</v>
      </c>
      <c r="G108" s="110">
        <f>$AE$18</f>
        <v>749.38099999999997</v>
      </c>
      <c r="H108" s="112">
        <f>$AF$18</f>
        <v>28.53</v>
      </c>
    </row>
    <row r="109" spans="2:8" ht="15" customHeight="1" x14ac:dyDescent="0.2">
      <c r="B109" s="28" t="s">
        <v>103</v>
      </c>
      <c r="C109" s="110">
        <f>$AA$19</f>
        <v>0</v>
      </c>
      <c r="D109" s="110">
        <f>$AB$19</f>
        <v>934.11599999999999</v>
      </c>
      <c r="E109" s="111">
        <f>$AC$19</f>
        <v>19.309999999999999</v>
      </c>
      <c r="F109" s="110">
        <f>$AD$19</f>
        <v>0</v>
      </c>
      <c r="G109" s="110">
        <f>$AE$19</f>
        <v>985.72799999999995</v>
      </c>
      <c r="H109" s="112">
        <f>$AF$19</f>
        <v>19.55</v>
      </c>
    </row>
    <row r="110" spans="2:8" ht="15" customHeight="1" x14ac:dyDescent="0.2">
      <c r="B110" s="29" t="s">
        <v>104</v>
      </c>
      <c r="C110" s="114">
        <f>$AA$20</f>
        <v>1.006</v>
      </c>
      <c r="D110" s="114">
        <f>$AB$20</f>
        <v>4652.6120000000001</v>
      </c>
      <c r="E110" s="115">
        <f>$AC$20</f>
        <v>11.25</v>
      </c>
      <c r="F110" s="114">
        <f>$AD$20</f>
        <v>0.88</v>
      </c>
      <c r="G110" s="114">
        <f>$AE$20</f>
        <v>4884.8680000000004</v>
      </c>
      <c r="H110" s="116">
        <f>$AF$20</f>
        <v>11.23</v>
      </c>
    </row>
    <row r="113" spans="2:5" ht="15" customHeight="1" x14ac:dyDescent="0.2">
      <c r="B113" s="928" t="s">
        <v>77</v>
      </c>
      <c r="C113" s="926" t="s">
        <v>235</v>
      </c>
      <c r="D113" s="926"/>
      <c r="E113" s="918"/>
    </row>
    <row r="114" spans="2:5" ht="15" customHeight="1" x14ac:dyDescent="0.2">
      <c r="B114" s="925"/>
      <c r="C114" s="325" t="s">
        <v>78</v>
      </c>
      <c r="D114" s="922" t="s">
        <v>79</v>
      </c>
      <c r="E114" s="912"/>
    </row>
    <row r="115" spans="2:5" ht="30" customHeight="1" x14ac:dyDescent="0.2">
      <c r="B115" s="925"/>
      <c r="C115" s="923" t="s">
        <v>327</v>
      </c>
      <c r="D115" s="923"/>
      <c r="E115" s="17" t="s">
        <v>82</v>
      </c>
    </row>
    <row r="116" spans="2:5" ht="15" customHeight="1" x14ac:dyDescent="0.2">
      <c r="B116" s="144" t="str">
        <f>Index!$B$4</f>
        <v>Kent South London and East Sussex</v>
      </c>
      <c r="C116" s="105"/>
      <c r="D116" s="195"/>
      <c r="E116" s="195"/>
    </row>
    <row r="117" spans="2:5" ht="15" customHeight="1" x14ac:dyDescent="0.2">
      <c r="B117" s="118" t="s">
        <v>105</v>
      </c>
      <c r="C117" s="108">
        <f>$AG$9</f>
        <v>9.8000000000000007</v>
      </c>
      <c r="D117" s="108">
        <f>$AH$9</f>
        <v>32323.346000000001</v>
      </c>
      <c r="E117" s="120">
        <f>$AI$9</f>
        <v>4.58</v>
      </c>
    </row>
    <row r="118" spans="2:5" ht="15" customHeight="1" x14ac:dyDescent="0.2">
      <c r="B118" s="28" t="s">
        <v>94</v>
      </c>
      <c r="C118" s="110">
        <f>$AG$10</f>
        <v>1.665</v>
      </c>
      <c r="D118" s="110">
        <f>$AH$10</f>
        <v>8238.5310000000009</v>
      </c>
      <c r="E118" s="112">
        <f>$AI$10</f>
        <v>9.83</v>
      </c>
    </row>
    <row r="119" spans="2:5" ht="15" customHeight="1" x14ac:dyDescent="0.2">
      <c r="B119" s="28" t="s">
        <v>95</v>
      </c>
      <c r="C119" s="110">
        <f>$AG$11</f>
        <v>5.4509999999999996</v>
      </c>
      <c r="D119" s="110">
        <f>$AH$11</f>
        <v>1399.27</v>
      </c>
      <c r="E119" s="112">
        <f>$AI$11</f>
        <v>23.6</v>
      </c>
    </row>
    <row r="120" spans="2:5" ht="15" customHeight="1" x14ac:dyDescent="0.2">
      <c r="B120" s="28" t="s">
        <v>96</v>
      </c>
      <c r="C120" s="110">
        <f>$AG$12</f>
        <v>0.433</v>
      </c>
      <c r="D120" s="110">
        <f>$AH$12</f>
        <v>651.50099999999998</v>
      </c>
      <c r="E120" s="112">
        <f>$AI$12</f>
        <v>25.65</v>
      </c>
    </row>
    <row r="121" spans="2:5" ht="15" customHeight="1" x14ac:dyDescent="0.2">
      <c r="B121" s="28" t="s">
        <v>97</v>
      </c>
      <c r="C121" s="110">
        <f>$AG$13</f>
        <v>0.27100000000000002</v>
      </c>
      <c r="D121" s="110">
        <f>$AH$13</f>
        <v>3114.6439999999998</v>
      </c>
      <c r="E121" s="112">
        <f>$AI$13</f>
        <v>16.54</v>
      </c>
    </row>
    <row r="122" spans="2:5" ht="15" customHeight="1" x14ac:dyDescent="0.2">
      <c r="B122" s="28" t="s">
        <v>98</v>
      </c>
      <c r="C122" s="110">
        <f>$AG$14</f>
        <v>0.83799999999999997</v>
      </c>
      <c r="D122" s="110">
        <f>$AH$14</f>
        <v>3659.6019999999999</v>
      </c>
      <c r="E122" s="112">
        <f>$AI$14</f>
        <v>10.81</v>
      </c>
    </row>
    <row r="123" spans="2:5" ht="15" customHeight="1" x14ac:dyDescent="0.2">
      <c r="B123" s="28" t="s">
        <v>250</v>
      </c>
      <c r="C123" s="110">
        <f>$AG$15</f>
        <v>0.29699999999999999</v>
      </c>
      <c r="D123" s="110">
        <f>$AH$15</f>
        <v>6447.357</v>
      </c>
      <c r="E123" s="112">
        <f>$AI$15</f>
        <v>13.96</v>
      </c>
    </row>
    <row r="124" spans="2:5" ht="15" customHeight="1" x14ac:dyDescent="0.2">
      <c r="B124" s="28" t="s">
        <v>100</v>
      </c>
      <c r="C124" s="110">
        <f>$AG$16</f>
        <v>3.0000000000000001E-3</v>
      </c>
      <c r="D124" s="110">
        <f>$AH$16</f>
        <v>992.90899999999999</v>
      </c>
      <c r="E124" s="112">
        <f>$AI$16</f>
        <v>15.25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1028.7660000000001</v>
      </c>
      <c r="E125" s="112">
        <f>$AI$17</f>
        <v>19.5</v>
      </c>
    </row>
    <row r="126" spans="2:5" ht="15" customHeight="1" x14ac:dyDescent="0.2">
      <c r="B126" s="28" t="s">
        <v>102</v>
      </c>
      <c r="C126" s="110">
        <f>$AG$18</f>
        <v>5.2999999999999999E-2</v>
      </c>
      <c r="D126" s="110">
        <f>$AH$18</f>
        <v>758.726</v>
      </c>
      <c r="E126" s="112">
        <f>$AI$18</f>
        <v>28.6</v>
      </c>
    </row>
    <row r="127" spans="2:5" ht="15" customHeight="1" x14ac:dyDescent="0.2">
      <c r="B127" s="28" t="s">
        <v>103</v>
      </c>
      <c r="C127" s="110">
        <f>$AG$19</f>
        <v>0</v>
      </c>
      <c r="D127" s="110">
        <f>$AH$19</f>
        <v>997.95</v>
      </c>
      <c r="E127" s="112">
        <f>$AI$19</f>
        <v>20.16</v>
      </c>
    </row>
    <row r="128" spans="2:5" ht="15" customHeight="1" x14ac:dyDescent="0.2">
      <c r="B128" s="29" t="s">
        <v>104</v>
      </c>
      <c r="C128" s="114">
        <f>$AG$20</f>
        <v>0.78900000000000003</v>
      </c>
      <c r="D128" s="114">
        <f>$AH$20</f>
        <v>4964.8220000000001</v>
      </c>
      <c r="E128" s="116">
        <f>$AI$20</f>
        <v>11.42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213</v>
      </c>
      <c r="C3" t="s">
        <v>769</v>
      </c>
    </row>
    <row r="5" spans="2:6" ht="15" customHeight="1" x14ac:dyDescent="0.2">
      <c r="B5" s="873" t="s">
        <v>231</v>
      </c>
      <c r="C5" s="40" t="s">
        <v>78</v>
      </c>
      <c r="D5" s="850" t="s">
        <v>79</v>
      </c>
      <c r="E5" s="850"/>
      <c r="F5" s="41" t="s">
        <v>80</v>
      </c>
    </row>
    <row r="6" spans="2:6" ht="30" customHeight="1" x14ac:dyDescent="0.2">
      <c r="B6" s="927"/>
      <c r="C6" s="26" t="s">
        <v>327</v>
      </c>
      <c r="D6" s="26" t="s">
        <v>327</v>
      </c>
      <c r="E6" s="3" t="s">
        <v>82</v>
      </c>
      <c r="F6" s="27" t="s">
        <v>327</v>
      </c>
    </row>
    <row r="7" spans="2:6" ht="15" customHeight="1" x14ac:dyDescent="0.2">
      <c r="B7" s="144" t="str">
        <f>Index!$B$4</f>
        <v>Kent South London and East Sussex</v>
      </c>
      <c r="C7" s="145"/>
      <c r="D7" s="145"/>
      <c r="E7" s="145"/>
      <c r="F7" s="145"/>
    </row>
    <row r="8" spans="2:6" ht="15" customHeight="1" x14ac:dyDescent="0.2">
      <c r="B8" s="142" t="s">
        <v>333</v>
      </c>
      <c r="C8" s="137">
        <f>'Section 11 chart data'!D35</f>
        <v>13.404999999999999</v>
      </c>
      <c r="D8" s="138">
        <f>'Section 11 chart data'!J35</f>
        <v>456.19099999999997</v>
      </c>
      <c r="E8" s="698">
        <f>'Section 11 chart data'!K35</f>
        <v>4.57</v>
      </c>
      <c r="F8" s="139">
        <f>SUM(C8,D8)</f>
        <v>469.59599999999995</v>
      </c>
    </row>
    <row r="9" spans="2:6" ht="15" customHeight="1" x14ac:dyDescent="0.2">
      <c r="B9" s="142" t="s">
        <v>224</v>
      </c>
      <c r="C9" s="137">
        <f>'Section 11 chart data'!D36</f>
        <v>13.597</v>
      </c>
      <c r="D9" s="138">
        <f>'Section 11 chart data'!J36</f>
        <v>488.1</v>
      </c>
      <c r="E9" s="698">
        <f>'Section 11 chart data'!K36</f>
        <v>4.13</v>
      </c>
      <c r="F9" s="139">
        <f t="shared" ref="F9:F18" si="0">SUM(C9,D9)</f>
        <v>501.697</v>
      </c>
    </row>
    <row r="10" spans="2:6" ht="15" customHeight="1" x14ac:dyDescent="0.2">
      <c r="B10" s="142" t="s">
        <v>227</v>
      </c>
      <c r="C10" s="137">
        <f>'Section 11 chart data'!D37</f>
        <v>13.019</v>
      </c>
      <c r="D10" s="138">
        <f>'Section 11 chart data'!J37</f>
        <v>506.25700000000001</v>
      </c>
      <c r="E10" s="698">
        <f>'Section 11 chart data'!K37</f>
        <v>4.05</v>
      </c>
      <c r="F10" s="139">
        <f t="shared" si="0"/>
        <v>519.27599999999995</v>
      </c>
    </row>
    <row r="11" spans="2:6" ht="15" customHeight="1" x14ac:dyDescent="0.2">
      <c r="B11" s="142" t="s">
        <v>228</v>
      </c>
      <c r="C11" s="137">
        <f>'Section 11 chart data'!D38</f>
        <v>12.532</v>
      </c>
      <c r="D11" s="138">
        <f>'Section 11 chart data'!J38</f>
        <v>497.91199999999998</v>
      </c>
      <c r="E11" s="698">
        <f>'Section 11 chart data'!K38</f>
        <v>4.01</v>
      </c>
      <c r="F11" s="139">
        <f t="shared" si="0"/>
        <v>510.44399999999996</v>
      </c>
    </row>
    <row r="12" spans="2:6" ht="15" customHeight="1" x14ac:dyDescent="0.2">
      <c r="B12" s="142" t="s">
        <v>229</v>
      </c>
      <c r="C12" s="137">
        <f>'Section 11 chart data'!D39</f>
        <v>11.994999999999999</v>
      </c>
      <c r="D12" s="138">
        <f>'Section 11 chart data'!J39</f>
        <v>481.84500000000003</v>
      </c>
      <c r="E12" s="698">
        <f>'Section 11 chart data'!K39</f>
        <v>3.97</v>
      </c>
      <c r="F12" s="139">
        <f t="shared" si="0"/>
        <v>493.84000000000003</v>
      </c>
    </row>
    <row r="13" spans="2:6" ht="15" customHeight="1" x14ac:dyDescent="0.2">
      <c r="B13" s="142" t="s">
        <v>356</v>
      </c>
      <c r="C13" s="137">
        <f>'Section 11 chart data'!D40</f>
        <v>11.398</v>
      </c>
      <c r="D13" s="138">
        <f>'Section 11 chart data'!J40</f>
        <v>465.79199999999997</v>
      </c>
      <c r="E13" s="698">
        <f>'Section 11 chart data'!K40</f>
        <v>3.91</v>
      </c>
      <c r="F13" s="139">
        <f t="shared" si="0"/>
        <v>477.19</v>
      </c>
    </row>
    <row r="14" spans="2:6" ht="15" customHeight="1" x14ac:dyDescent="0.2">
      <c r="B14" s="142" t="s">
        <v>334</v>
      </c>
      <c r="C14" s="137">
        <f>'Section 11 chart data'!D41</f>
        <v>11.032</v>
      </c>
      <c r="D14" s="138">
        <f>'Section 11 chart data'!J41</f>
        <v>444.99</v>
      </c>
      <c r="E14" s="698">
        <f>'Section 11 chart data'!K41</f>
        <v>3.84</v>
      </c>
      <c r="F14" s="139">
        <f t="shared" si="0"/>
        <v>456.02199999999999</v>
      </c>
    </row>
    <row r="15" spans="2:6" ht="15" customHeight="1" x14ac:dyDescent="0.2">
      <c r="B15" s="142" t="s">
        <v>335</v>
      </c>
      <c r="C15" s="137">
        <f>'Section 11 chart data'!D42</f>
        <v>10.78</v>
      </c>
      <c r="D15" s="138">
        <f>'Section 11 chart data'!J42</f>
        <v>418.52300000000002</v>
      </c>
      <c r="E15" s="698">
        <f>'Section 11 chart data'!K42</f>
        <v>3.86</v>
      </c>
      <c r="F15" s="139">
        <f t="shared" si="0"/>
        <v>429.303</v>
      </c>
    </row>
    <row r="16" spans="2:6" ht="15" customHeight="1" x14ac:dyDescent="0.2">
      <c r="B16" s="142" t="s">
        <v>233</v>
      </c>
      <c r="C16" s="137">
        <f>'Section 11 chart data'!D43</f>
        <v>10.488</v>
      </c>
      <c r="D16" s="138">
        <f>'Section 11 chart data'!J43</f>
        <v>383.08300000000003</v>
      </c>
      <c r="E16" s="698">
        <f>'Section 11 chart data'!K43</f>
        <v>3.9</v>
      </c>
      <c r="F16" s="139">
        <f t="shared" si="0"/>
        <v>393.57100000000003</v>
      </c>
    </row>
    <row r="17" spans="2:6" ht="15" customHeight="1" x14ac:dyDescent="0.2">
      <c r="B17" s="142" t="s">
        <v>234</v>
      </c>
      <c r="C17" s="137">
        <f>'Section 11 chart data'!D44</f>
        <v>9.9789999999999992</v>
      </c>
      <c r="D17" s="138">
        <f>'Section 11 chart data'!J44</f>
        <v>350.12900000000002</v>
      </c>
      <c r="E17" s="698">
        <f>'Section 11 chart data'!K44</f>
        <v>3.88</v>
      </c>
      <c r="F17" s="139">
        <f t="shared" si="0"/>
        <v>360.108</v>
      </c>
    </row>
    <row r="18" spans="2:6" ht="15" customHeight="1" x14ac:dyDescent="0.2">
      <c r="B18" s="143" t="s">
        <v>235</v>
      </c>
      <c r="C18" s="137">
        <f>'Section 11 chart data'!D45</f>
        <v>9.8000000000000007</v>
      </c>
      <c r="D18" s="138">
        <f>'Section 11 chart data'!J45</f>
        <v>319.85199999999998</v>
      </c>
      <c r="E18" s="698">
        <f>'Section 11 chart data'!K45</f>
        <v>3.86</v>
      </c>
      <c r="F18" s="140">
        <f t="shared" si="0"/>
        <v>329.65199999999999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236</v>
      </c>
      <c r="C3" t="s">
        <v>464</v>
      </c>
    </row>
    <row r="5" spans="2:35" ht="15" customHeight="1" x14ac:dyDescent="0.2">
      <c r="B5" s="928" t="s">
        <v>77</v>
      </c>
      <c r="C5" s="926" t="s">
        <v>333</v>
      </c>
      <c r="D5" s="926"/>
      <c r="E5" s="926"/>
      <c r="F5" s="926" t="s">
        <v>224</v>
      </c>
      <c r="G5" s="926"/>
      <c r="H5" s="926"/>
      <c r="I5" s="926" t="s">
        <v>227</v>
      </c>
      <c r="J5" s="926"/>
      <c r="K5" s="926"/>
      <c r="L5" s="926" t="s">
        <v>228</v>
      </c>
      <c r="M5" s="926"/>
      <c r="N5" s="926"/>
      <c r="O5" s="926" t="s">
        <v>229</v>
      </c>
      <c r="P5" s="926"/>
      <c r="Q5" s="926"/>
      <c r="R5" s="926" t="s">
        <v>230</v>
      </c>
      <c r="S5" s="926"/>
      <c r="T5" s="926"/>
      <c r="U5" s="926" t="s">
        <v>334</v>
      </c>
      <c r="V5" s="926"/>
      <c r="W5" s="926"/>
      <c r="X5" s="926" t="s">
        <v>335</v>
      </c>
      <c r="Y5" s="926"/>
      <c r="Z5" s="926"/>
      <c r="AA5" s="926" t="s">
        <v>233</v>
      </c>
      <c r="AB5" s="926"/>
      <c r="AC5" s="926"/>
      <c r="AD5" s="926" t="s">
        <v>234</v>
      </c>
      <c r="AE5" s="926"/>
      <c r="AF5" s="926"/>
      <c r="AG5" s="926" t="s">
        <v>235</v>
      </c>
      <c r="AH5" s="926"/>
      <c r="AI5" s="918"/>
    </row>
    <row r="6" spans="2:35" ht="15" customHeight="1" x14ac:dyDescent="0.2">
      <c r="B6" s="931"/>
      <c r="C6" s="103" t="s">
        <v>78</v>
      </c>
      <c r="D6" s="922" t="s">
        <v>79</v>
      </c>
      <c r="E6" s="922"/>
      <c r="F6" s="103" t="s">
        <v>78</v>
      </c>
      <c r="G6" s="922" t="s">
        <v>79</v>
      </c>
      <c r="H6" s="922"/>
      <c r="I6" s="103" t="s">
        <v>78</v>
      </c>
      <c r="J6" s="922" t="s">
        <v>79</v>
      </c>
      <c r="K6" s="922"/>
      <c r="L6" s="103" t="s">
        <v>78</v>
      </c>
      <c r="M6" s="922" t="s">
        <v>79</v>
      </c>
      <c r="N6" s="922"/>
      <c r="O6" s="103" t="s">
        <v>78</v>
      </c>
      <c r="P6" s="922" t="s">
        <v>79</v>
      </c>
      <c r="Q6" s="922"/>
      <c r="R6" s="103" t="s">
        <v>78</v>
      </c>
      <c r="S6" s="922" t="s">
        <v>79</v>
      </c>
      <c r="T6" s="922"/>
      <c r="U6" s="103" t="s">
        <v>78</v>
      </c>
      <c r="V6" s="922" t="s">
        <v>79</v>
      </c>
      <c r="W6" s="922"/>
      <c r="X6" s="103" t="s">
        <v>78</v>
      </c>
      <c r="Y6" s="922" t="s">
        <v>79</v>
      </c>
      <c r="Z6" s="922"/>
      <c r="AA6" s="103" t="s">
        <v>78</v>
      </c>
      <c r="AB6" s="922" t="s">
        <v>79</v>
      </c>
      <c r="AC6" s="922"/>
      <c r="AD6" s="103" t="s">
        <v>78</v>
      </c>
      <c r="AE6" s="922" t="s">
        <v>79</v>
      </c>
      <c r="AF6" s="922"/>
      <c r="AG6" s="697" t="s">
        <v>78</v>
      </c>
      <c r="AH6" s="922" t="s">
        <v>79</v>
      </c>
      <c r="AI6" s="912"/>
    </row>
    <row r="7" spans="2:35" ht="30" customHeight="1" x14ac:dyDescent="0.2">
      <c r="B7" s="931"/>
      <c r="C7" s="923" t="s">
        <v>327</v>
      </c>
      <c r="D7" s="923"/>
      <c r="E7" s="16" t="s">
        <v>82</v>
      </c>
      <c r="F7" s="923" t="s">
        <v>327</v>
      </c>
      <c r="G7" s="923"/>
      <c r="H7" s="16" t="s">
        <v>82</v>
      </c>
      <c r="I7" s="923" t="s">
        <v>327</v>
      </c>
      <c r="J7" s="923"/>
      <c r="K7" s="16" t="s">
        <v>82</v>
      </c>
      <c r="L7" s="923" t="s">
        <v>327</v>
      </c>
      <c r="M7" s="923"/>
      <c r="N7" s="16" t="s">
        <v>82</v>
      </c>
      <c r="O7" s="923" t="s">
        <v>327</v>
      </c>
      <c r="P7" s="923"/>
      <c r="Q7" s="16" t="s">
        <v>82</v>
      </c>
      <c r="R7" s="923" t="s">
        <v>327</v>
      </c>
      <c r="S7" s="923"/>
      <c r="T7" s="16" t="s">
        <v>82</v>
      </c>
      <c r="U7" s="923" t="s">
        <v>327</v>
      </c>
      <c r="V7" s="923"/>
      <c r="W7" s="16" t="s">
        <v>82</v>
      </c>
      <c r="X7" s="923" t="s">
        <v>327</v>
      </c>
      <c r="Y7" s="923"/>
      <c r="Z7" s="16" t="s">
        <v>82</v>
      </c>
      <c r="AA7" s="923" t="s">
        <v>327</v>
      </c>
      <c r="AB7" s="923"/>
      <c r="AC7" s="16" t="s">
        <v>82</v>
      </c>
      <c r="AD7" s="923" t="s">
        <v>327</v>
      </c>
      <c r="AE7" s="923"/>
      <c r="AF7" s="16" t="s">
        <v>82</v>
      </c>
      <c r="AG7" s="923" t="s">
        <v>327</v>
      </c>
      <c r="AH7" s="923"/>
      <c r="AI7" s="17" t="s">
        <v>82</v>
      </c>
    </row>
    <row r="8" spans="2:35" ht="15" customHeight="1" x14ac:dyDescent="0.2">
      <c r="B8" s="144" t="str">
        <f>Index!$B$4</f>
        <v>Kent South London and East Sussex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13.404999999999999</v>
      </c>
      <c r="D9" s="108">
        <f>'Section 11 chart data'!$C$275</f>
        <v>167.34100000000001</v>
      </c>
      <c r="E9" s="119">
        <f>'Section 11 chart data'!$D$275</f>
        <v>5.05</v>
      </c>
      <c r="F9" s="108">
        <f>'Section 11 chart data'!$D$258</f>
        <v>13.597</v>
      </c>
      <c r="G9" s="108">
        <f>'Section 11 chart data'!$E$275</f>
        <v>175.40299999999999</v>
      </c>
      <c r="H9" s="119">
        <f>'Section 11 chart data'!$F$275</f>
        <v>4.6399999999999997</v>
      </c>
      <c r="I9" s="108">
        <f>'Section 11 chart data'!$E$258</f>
        <v>13.019</v>
      </c>
      <c r="J9" s="108">
        <f>'Section 11 chart data'!$G$275</f>
        <v>177.624</v>
      </c>
      <c r="K9" s="119">
        <f>'Section 11 chart data'!$H$275</f>
        <v>4.5</v>
      </c>
      <c r="L9" s="108">
        <f>'Section 11 chart data'!$F$258</f>
        <v>12.532</v>
      </c>
      <c r="M9" s="108">
        <f>'Section 11 chart data'!$I$275</f>
        <v>181.405</v>
      </c>
      <c r="N9" s="119">
        <f>'Section 11 chart data'!$J$275</f>
        <v>4.55</v>
      </c>
      <c r="O9" s="108">
        <f>'Section 11 chart data'!$G$258</f>
        <v>11.994999999999999</v>
      </c>
      <c r="P9" s="108">
        <f>'Section 11 chart data'!$K$275</f>
        <v>180.66800000000001</v>
      </c>
      <c r="Q9" s="119">
        <f>'Section 11 chart data'!$L$275</f>
        <v>4.87</v>
      </c>
      <c r="R9" s="108">
        <f>'Section 11 chart data'!$H$258</f>
        <v>11.398</v>
      </c>
      <c r="S9" s="108">
        <f>'Section 11 chart data'!$M$275</f>
        <v>176.809</v>
      </c>
      <c r="T9" s="119">
        <f>'Section 11 chart data'!$N$275</f>
        <v>5.42</v>
      </c>
      <c r="U9" s="108">
        <f>'Section 11 chart data'!$I$258</f>
        <v>11.032</v>
      </c>
      <c r="V9" s="108">
        <f>'Section 11 chart data'!$O$275</f>
        <v>163.54499999999999</v>
      </c>
      <c r="W9" s="119">
        <f>'Section 11 chart data'!$P$275</f>
        <v>5.92</v>
      </c>
      <c r="X9" s="108">
        <f>'Section 11 chart data'!$J$258</f>
        <v>10.78</v>
      </c>
      <c r="Y9" s="108">
        <f>'Section 11 chart data'!$Q$275</f>
        <v>150.66900000000001</v>
      </c>
      <c r="Z9" s="119">
        <f>'Section 11 chart data'!$R$275</f>
        <v>6.1</v>
      </c>
      <c r="AA9" s="108">
        <f>'Section 11 chart data'!$K$258</f>
        <v>10.488</v>
      </c>
      <c r="AB9" s="108">
        <f>'Section 11 chart data'!$S$275</f>
        <v>137.81100000000001</v>
      </c>
      <c r="AC9" s="119">
        <f>'Section 11 chart data'!$T$275</f>
        <v>5.6</v>
      </c>
      <c r="AD9" s="108">
        <f>'Section 11 chart data'!$L$258</f>
        <v>9.9789999999999992</v>
      </c>
      <c r="AE9" s="108">
        <f>'Section 11 chart data'!$U$275</f>
        <v>122.56399999999999</v>
      </c>
      <c r="AF9" s="119">
        <f>'Section 11 chart data'!$V$275</f>
        <v>5.19</v>
      </c>
      <c r="AG9" s="108">
        <f>'Section 11 chart data'!$M$258</f>
        <v>9.8000000000000007</v>
      </c>
      <c r="AH9" s="108">
        <f>'Section 11 chart data'!$W$275</f>
        <v>111.873</v>
      </c>
      <c r="AI9" s="120">
        <f>'Section 11 chart data'!$X$275</f>
        <v>4.92</v>
      </c>
    </row>
    <row r="10" spans="2:35" ht="15" customHeight="1" x14ac:dyDescent="0.2">
      <c r="B10" s="109" t="s">
        <v>94</v>
      </c>
      <c r="C10" s="110">
        <f>'Section 11 chart data'!$C$259</f>
        <v>1.76</v>
      </c>
      <c r="D10" s="110">
        <f>'Section 11 chart data'!$C$276</f>
        <v>28.164999999999999</v>
      </c>
      <c r="E10" s="111">
        <f>'Section 11 chart data'!$D$276</f>
        <v>13.32</v>
      </c>
      <c r="F10" s="110">
        <f>'Section 11 chart data'!$D$259</f>
        <v>1.6339999999999999</v>
      </c>
      <c r="G10" s="110">
        <f>'Section 11 chart data'!$E$276</f>
        <v>28.867000000000001</v>
      </c>
      <c r="H10" s="111">
        <f>'Section 11 chart data'!$F$276</f>
        <v>12.93</v>
      </c>
      <c r="I10" s="110">
        <f>'Section 11 chart data'!$E$259</f>
        <v>1.6020000000000001</v>
      </c>
      <c r="J10" s="110">
        <f>'Section 11 chart data'!$G$276</f>
        <v>29.016999999999999</v>
      </c>
      <c r="K10" s="111">
        <f>'Section 11 chart data'!$H$276</f>
        <v>12.28</v>
      </c>
      <c r="L10" s="110">
        <f>'Section 11 chart data'!$F$259</f>
        <v>1.601</v>
      </c>
      <c r="M10" s="110">
        <f>'Section 11 chart data'!$I$276</f>
        <v>28.962</v>
      </c>
      <c r="N10" s="111">
        <f>'Section 11 chart data'!$J$276</f>
        <v>12.27</v>
      </c>
      <c r="O10" s="110">
        <f>'Section 11 chart data'!$G$259</f>
        <v>1.579</v>
      </c>
      <c r="P10" s="110">
        <f>'Section 11 chart data'!$K$276</f>
        <v>28.765999999999998</v>
      </c>
      <c r="Q10" s="111">
        <f>'Section 11 chart data'!$L$276</f>
        <v>12.13</v>
      </c>
      <c r="R10" s="110">
        <f>'Section 11 chart data'!$H$259</f>
        <v>1.6</v>
      </c>
      <c r="S10" s="110">
        <f>'Section 11 chart data'!$M$276</f>
        <v>28.452999999999999</v>
      </c>
      <c r="T10" s="111">
        <f>'Section 11 chart data'!$N$276</f>
        <v>12.25</v>
      </c>
      <c r="U10" s="110">
        <f>'Section 11 chart data'!$I$259</f>
        <v>1.68</v>
      </c>
      <c r="V10" s="110">
        <f>'Section 11 chart data'!$O$276</f>
        <v>26.148</v>
      </c>
      <c r="W10" s="111">
        <f>'Section 11 chart data'!$P$276</f>
        <v>12.44</v>
      </c>
      <c r="X10" s="110">
        <f>'Section 11 chart data'!$J$259</f>
        <v>1.6850000000000001</v>
      </c>
      <c r="Y10" s="110">
        <f>'Section 11 chart data'!$Q$276</f>
        <v>25.13</v>
      </c>
      <c r="Z10" s="111">
        <f>'Section 11 chart data'!$R$276</f>
        <v>12.7</v>
      </c>
      <c r="AA10" s="110">
        <f>'Section 11 chart data'!$K$259</f>
        <v>1.702</v>
      </c>
      <c r="AB10" s="110">
        <f>'Section 11 chart data'!$S$276</f>
        <v>24.771999999999998</v>
      </c>
      <c r="AC10" s="111">
        <f>'Section 11 chart data'!$T$276</f>
        <v>12.78</v>
      </c>
      <c r="AD10" s="110">
        <f>'Section 11 chart data'!$L$259</f>
        <v>1.6539999999999999</v>
      </c>
      <c r="AE10" s="110">
        <f>'Section 11 chart data'!$U$276</f>
        <v>24.954000000000001</v>
      </c>
      <c r="AF10" s="111">
        <f>'Section 11 chart data'!$V$276</f>
        <v>12.89</v>
      </c>
      <c r="AG10" s="110">
        <f>'Section 11 chart data'!$M$259</f>
        <v>1.665</v>
      </c>
      <c r="AH10" s="110">
        <f>'Section 11 chart data'!$W$276</f>
        <v>23.870999999999999</v>
      </c>
      <c r="AI10" s="112">
        <f>'Section 11 chart data'!$X$276</f>
        <v>12.86</v>
      </c>
    </row>
    <row r="11" spans="2:35" ht="15" customHeight="1" x14ac:dyDescent="0.2">
      <c r="B11" s="109" t="s">
        <v>95</v>
      </c>
      <c r="C11" s="110">
        <f>'Section 11 chart data'!$C$260</f>
        <v>6.8390000000000004</v>
      </c>
      <c r="D11" s="110">
        <f>'Section 11 chart data'!$C$277</f>
        <v>8.6460000000000008</v>
      </c>
      <c r="E11" s="111">
        <f>'Section 11 chart data'!$D$277</f>
        <v>31.32</v>
      </c>
      <c r="F11" s="110">
        <f>'Section 11 chart data'!$D$260</f>
        <v>6.6109999999999998</v>
      </c>
      <c r="G11" s="110">
        <f>'Section 11 chart data'!$E$277</f>
        <v>9.2959999999999994</v>
      </c>
      <c r="H11" s="111">
        <f>'Section 11 chart data'!$F$277</f>
        <v>30.27</v>
      </c>
      <c r="I11" s="110">
        <f>'Section 11 chart data'!$E$260</f>
        <v>6.3049999999999997</v>
      </c>
      <c r="J11" s="110">
        <f>'Section 11 chart data'!$G$277</f>
        <v>9.8249999999999993</v>
      </c>
      <c r="K11" s="111">
        <f>'Section 11 chart data'!$H$277</f>
        <v>29.7</v>
      </c>
      <c r="L11" s="110">
        <f>'Section 11 chart data'!$F$260</f>
        <v>6.0220000000000002</v>
      </c>
      <c r="M11" s="110">
        <f>'Section 11 chart data'!$I$277</f>
        <v>10.02</v>
      </c>
      <c r="N11" s="111">
        <f>'Section 11 chart data'!$J$277</f>
        <v>29.77</v>
      </c>
      <c r="O11" s="110">
        <f>'Section 11 chart data'!$G$260</f>
        <v>5.7670000000000003</v>
      </c>
      <c r="P11" s="110">
        <f>'Section 11 chart data'!$K$277</f>
        <v>9.4499999999999993</v>
      </c>
      <c r="Q11" s="111">
        <f>'Section 11 chart data'!$L$277</f>
        <v>31.09</v>
      </c>
      <c r="R11" s="110">
        <f>'Section 11 chart data'!$H$260</f>
        <v>5.593</v>
      </c>
      <c r="S11" s="110">
        <f>'Section 11 chart data'!$M$277</f>
        <v>9.2119999999999997</v>
      </c>
      <c r="T11" s="111">
        <f>'Section 11 chart data'!$N$277</f>
        <v>31.7</v>
      </c>
      <c r="U11" s="110">
        <f>'Section 11 chart data'!$I$260</f>
        <v>5.47</v>
      </c>
      <c r="V11" s="110">
        <f>'Section 11 chart data'!$O$277</f>
        <v>8.5169999999999995</v>
      </c>
      <c r="W11" s="111">
        <f>'Section 11 chart data'!$P$277</f>
        <v>33.64</v>
      </c>
      <c r="X11" s="110">
        <f>'Section 11 chart data'!$J$260</f>
        <v>5.4749999999999996</v>
      </c>
      <c r="Y11" s="110">
        <f>'Section 11 chart data'!$Q$277</f>
        <v>8.0449999999999999</v>
      </c>
      <c r="Z11" s="111">
        <f>'Section 11 chart data'!$R$277</f>
        <v>34.43</v>
      </c>
      <c r="AA11" s="110">
        <f>'Section 11 chart data'!$K$260</f>
        <v>5.4589999999999996</v>
      </c>
      <c r="AB11" s="110">
        <f>'Section 11 chart data'!$S$277</f>
        <v>6.7270000000000003</v>
      </c>
      <c r="AC11" s="111">
        <f>'Section 11 chart data'!$T$277</f>
        <v>33.630000000000003</v>
      </c>
      <c r="AD11" s="110">
        <f>'Section 11 chart data'!$L$260</f>
        <v>5.3449999999999998</v>
      </c>
      <c r="AE11" s="110">
        <f>'Section 11 chart data'!$U$277</f>
        <v>6.7910000000000004</v>
      </c>
      <c r="AF11" s="111">
        <f>'Section 11 chart data'!$V$277</f>
        <v>31.78</v>
      </c>
      <c r="AG11" s="110">
        <f>'Section 11 chart data'!$M$260</f>
        <v>5.4509999999999996</v>
      </c>
      <c r="AH11" s="110">
        <f>'Section 11 chart data'!$W$277</f>
        <v>7.0289999999999999</v>
      </c>
      <c r="AI11" s="112">
        <f>'Section 11 chart data'!$X$277</f>
        <v>29.69</v>
      </c>
    </row>
    <row r="12" spans="2:35" ht="15" customHeight="1" x14ac:dyDescent="0.2">
      <c r="B12" s="109" t="s">
        <v>96</v>
      </c>
      <c r="C12" s="110">
        <f>'Section 11 chart data'!$C$261</f>
        <v>0.28199999999999997</v>
      </c>
      <c r="D12" s="110">
        <f>'Section 11 chart data'!$C$278</f>
        <v>26.471</v>
      </c>
      <c r="E12" s="111">
        <f>'Section 11 chart data'!$D$278</f>
        <v>15.72</v>
      </c>
      <c r="F12" s="110">
        <f>'Section 11 chart data'!$D$261</f>
        <v>0.26300000000000001</v>
      </c>
      <c r="G12" s="110">
        <f>'Section 11 chart data'!$E$278</f>
        <v>28.626000000000001</v>
      </c>
      <c r="H12" s="111">
        <f>'Section 11 chart data'!$F$278</f>
        <v>15.97</v>
      </c>
      <c r="I12" s="110">
        <f>'Section 11 chart data'!$E$261</f>
        <v>0.252</v>
      </c>
      <c r="J12" s="110">
        <f>'Section 11 chart data'!$G$278</f>
        <v>28.609000000000002</v>
      </c>
      <c r="K12" s="111">
        <f>'Section 11 chart data'!$H$278</f>
        <v>16.63</v>
      </c>
      <c r="L12" s="110">
        <f>'Section 11 chart data'!$F$261</f>
        <v>0.24199999999999999</v>
      </c>
      <c r="M12" s="110">
        <f>'Section 11 chart data'!$I$278</f>
        <v>27.542999999999999</v>
      </c>
      <c r="N12" s="111">
        <f>'Section 11 chart data'!$J$278</f>
        <v>17.53</v>
      </c>
      <c r="O12" s="110">
        <f>'Section 11 chart data'!$G$261</f>
        <v>0.35199999999999998</v>
      </c>
      <c r="P12" s="110">
        <f>'Section 11 chart data'!$K$278</f>
        <v>26.145</v>
      </c>
      <c r="Q12" s="111">
        <f>'Section 11 chart data'!$L$278</f>
        <v>18.350000000000001</v>
      </c>
      <c r="R12" s="110">
        <f>'Section 11 chart data'!$H$261</f>
        <v>0.41</v>
      </c>
      <c r="S12" s="110">
        <f>'Section 11 chart data'!$M$278</f>
        <v>25.222000000000001</v>
      </c>
      <c r="T12" s="111">
        <f>'Section 11 chart data'!$N$278</f>
        <v>18.920000000000002</v>
      </c>
      <c r="U12" s="110">
        <f>'Section 11 chart data'!$I$261</f>
        <v>0.48599999999999999</v>
      </c>
      <c r="V12" s="110">
        <f>'Section 11 chart data'!$O$278</f>
        <v>22.635999999999999</v>
      </c>
      <c r="W12" s="111">
        <f>'Section 11 chart data'!$P$278</f>
        <v>19.91</v>
      </c>
      <c r="X12" s="110">
        <f>'Section 11 chart data'!$J$261</f>
        <v>0.55600000000000005</v>
      </c>
      <c r="Y12" s="110">
        <f>'Section 11 chart data'!$Q$278</f>
        <v>18.722000000000001</v>
      </c>
      <c r="Z12" s="111">
        <f>'Section 11 chart data'!$R$278</f>
        <v>18.59</v>
      </c>
      <c r="AA12" s="110">
        <f>'Section 11 chart data'!$K$261</f>
        <v>0.55000000000000004</v>
      </c>
      <c r="AB12" s="110">
        <f>'Section 11 chart data'!$S$278</f>
        <v>16.919</v>
      </c>
      <c r="AC12" s="111">
        <f>'Section 11 chart data'!$T$278</f>
        <v>18.87</v>
      </c>
      <c r="AD12" s="110">
        <f>'Section 11 chart data'!$L$261</f>
        <v>0.48699999999999999</v>
      </c>
      <c r="AE12" s="110">
        <f>'Section 11 chart data'!$U$278</f>
        <v>15.214</v>
      </c>
      <c r="AF12" s="111">
        <f>'Section 11 chart data'!$V$278</f>
        <v>18.91</v>
      </c>
      <c r="AG12" s="110">
        <f>'Section 11 chart data'!$M$261</f>
        <v>0.433</v>
      </c>
      <c r="AH12" s="110">
        <f>'Section 11 chart data'!$W$278</f>
        <v>14.034000000000001</v>
      </c>
      <c r="AI12" s="112">
        <f>'Section 11 chart data'!$X$278</f>
        <v>18.52</v>
      </c>
    </row>
    <row r="13" spans="2:35" ht="15" customHeight="1" x14ac:dyDescent="0.2">
      <c r="B13" s="109" t="s">
        <v>97</v>
      </c>
      <c r="C13" s="110">
        <f>'Section 11 chart data'!$C$262</f>
        <v>0.29599999999999999</v>
      </c>
      <c r="D13" s="110">
        <f>'Section 11 chart data'!$C$279</f>
        <v>34.481999999999999</v>
      </c>
      <c r="E13" s="111">
        <f>'Section 11 chart data'!$D$279</f>
        <v>11.93</v>
      </c>
      <c r="F13" s="110">
        <f>'Section 11 chart data'!$D$262</f>
        <v>0.26800000000000002</v>
      </c>
      <c r="G13" s="110">
        <f>'Section 11 chart data'!$E$279</f>
        <v>31.518999999999998</v>
      </c>
      <c r="H13" s="111">
        <f>'Section 11 chart data'!$F$279</f>
        <v>11.41</v>
      </c>
      <c r="I13" s="110">
        <f>'Section 11 chart data'!$E$262</f>
        <v>0.25</v>
      </c>
      <c r="J13" s="110">
        <f>'Section 11 chart data'!$G$279</f>
        <v>30.373999999999999</v>
      </c>
      <c r="K13" s="111">
        <f>'Section 11 chart data'!$H$279</f>
        <v>11.46</v>
      </c>
      <c r="L13" s="110">
        <f>'Section 11 chart data'!$F$262</f>
        <v>0.24</v>
      </c>
      <c r="M13" s="110">
        <f>'Section 11 chart data'!$I$279</f>
        <v>35.383000000000003</v>
      </c>
      <c r="N13" s="111">
        <f>'Section 11 chart data'!$J$279</f>
        <v>13.84</v>
      </c>
      <c r="O13" s="110">
        <f>'Section 11 chart data'!$G$262</f>
        <v>0.26300000000000001</v>
      </c>
      <c r="P13" s="110">
        <f>'Section 11 chart data'!$K$279</f>
        <v>39.084000000000003</v>
      </c>
      <c r="Q13" s="111">
        <f>'Section 11 chart data'!$L$279</f>
        <v>15.52</v>
      </c>
      <c r="R13" s="110">
        <f>'Section 11 chart data'!$H$262</f>
        <v>0.27400000000000002</v>
      </c>
      <c r="S13" s="110">
        <f>'Section 11 chart data'!$M$279</f>
        <v>40.039000000000001</v>
      </c>
      <c r="T13" s="111">
        <f>'Section 11 chart data'!$N$279</f>
        <v>17.559999999999999</v>
      </c>
      <c r="U13" s="110">
        <f>'Section 11 chart data'!$I$262</f>
        <v>0.30299999999999999</v>
      </c>
      <c r="V13" s="110">
        <f>'Section 11 chart data'!$O$279</f>
        <v>38.311</v>
      </c>
      <c r="W13" s="111">
        <f>'Section 11 chart data'!$P$279</f>
        <v>18.8</v>
      </c>
      <c r="X13" s="110">
        <f>'Section 11 chart data'!$J$262</f>
        <v>0.33100000000000002</v>
      </c>
      <c r="Y13" s="110">
        <f>'Section 11 chart data'!$Q$279</f>
        <v>35.567</v>
      </c>
      <c r="Z13" s="111">
        <f>'Section 11 chart data'!$R$279</f>
        <v>19.38</v>
      </c>
      <c r="AA13" s="110">
        <f>'Section 11 chart data'!$K$262</f>
        <v>0.33500000000000002</v>
      </c>
      <c r="AB13" s="110">
        <f>'Section 11 chart data'!$S$279</f>
        <v>30.547999999999998</v>
      </c>
      <c r="AC13" s="111">
        <f>'Section 11 chart data'!$T$279</f>
        <v>19.25</v>
      </c>
      <c r="AD13" s="110">
        <f>'Section 11 chart data'!$L$262</f>
        <v>0.30399999999999999</v>
      </c>
      <c r="AE13" s="110">
        <f>'Section 11 chart data'!$U$279</f>
        <v>20.468</v>
      </c>
      <c r="AF13" s="111">
        <f>'Section 11 chart data'!$V$279</f>
        <v>18.52</v>
      </c>
      <c r="AG13" s="110">
        <f>'Section 11 chart data'!$M$262</f>
        <v>0.27100000000000002</v>
      </c>
      <c r="AH13" s="110">
        <f>'Section 11 chart data'!$W$279</f>
        <v>15.026999999999999</v>
      </c>
      <c r="AI13" s="112">
        <f>'Section 11 chart data'!$X$279</f>
        <v>15.52</v>
      </c>
    </row>
    <row r="14" spans="2:35" ht="15" customHeight="1" x14ac:dyDescent="0.2">
      <c r="B14" s="109" t="s">
        <v>98</v>
      </c>
      <c r="C14" s="110">
        <f>'Section 11 chart data'!$C$263</f>
        <v>2.3149999999999999</v>
      </c>
      <c r="D14" s="110">
        <f>'Section 11 chart data'!$C$280</f>
        <v>9.8030000000000008</v>
      </c>
      <c r="E14" s="111">
        <f>'Section 11 chart data'!$D$280</f>
        <v>24.09</v>
      </c>
      <c r="F14" s="110">
        <f>'Section 11 chart data'!$D$263</f>
        <v>2.7160000000000002</v>
      </c>
      <c r="G14" s="110">
        <f>'Section 11 chart data'!$E$280</f>
        <v>10.558999999999999</v>
      </c>
      <c r="H14" s="111">
        <f>'Section 11 chart data'!$F$280</f>
        <v>22.34</v>
      </c>
      <c r="I14" s="110">
        <f>'Section 11 chart data'!$E$263</f>
        <v>2.5449999999999999</v>
      </c>
      <c r="J14" s="110">
        <f>'Section 11 chart data'!$G$280</f>
        <v>10.337</v>
      </c>
      <c r="K14" s="111">
        <f>'Section 11 chart data'!$H$280</f>
        <v>25.15</v>
      </c>
      <c r="L14" s="110">
        <f>'Section 11 chart data'!$F$263</f>
        <v>2.2599999999999998</v>
      </c>
      <c r="M14" s="110">
        <f>'Section 11 chart data'!$I$280</f>
        <v>9.4789999999999992</v>
      </c>
      <c r="N14" s="111">
        <f>'Section 11 chart data'!$J$280</f>
        <v>25.72</v>
      </c>
      <c r="O14" s="110">
        <f>'Section 11 chart data'!$G$263</f>
        <v>1.9570000000000001</v>
      </c>
      <c r="P14" s="110">
        <f>'Section 11 chart data'!$K$280</f>
        <v>8.5709999999999997</v>
      </c>
      <c r="Q14" s="111">
        <f>'Section 11 chart data'!$L$280</f>
        <v>25.6</v>
      </c>
      <c r="R14" s="110">
        <f>'Section 11 chart data'!$H$263</f>
        <v>1.635</v>
      </c>
      <c r="S14" s="110">
        <f>'Section 11 chart data'!$M$280</f>
        <v>8.7349999999999994</v>
      </c>
      <c r="T14" s="111">
        <f>'Section 11 chart data'!$N$280</f>
        <v>27.05</v>
      </c>
      <c r="U14" s="110">
        <f>'Section 11 chart data'!$I$263</f>
        <v>1.3660000000000001</v>
      </c>
      <c r="V14" s="110">
        <f>'Section 11 chart data'!$O$280</f>
        <v>7.6950000000000003</v>
      </c>
      <c r="W14" s="111">
        <f>'Section 11 chart data'!$P$280</f>
        <v>28.95</v>
      </c>
      <c r="X14" s="110">
        <f>'Section 11 chart data'!$J$263</f>
        <v>1.163</v>
      </c>
      <c r="Y14" s="110">
        <f>'Section 11 chart data'!$Q$280</f>
        <v>6.8760000000000003</v>
      </c>
      <c r="Z14" s="111">
        <f>'Section 11 chart data'!$R$280</f>
        <v>29.7</v>
      </c>
      <c r="AA14" s="110">
        <f>'Section 11 chart data'!$K$263</f>
        <v>1.0349999999999999</v>
      </c>
      <c r="AB14" s="110">
        <f>'Section 11 chart data'!$S$280</f>
        <v>6.45</v>
      </c>
      <c r="AC14" s="111">
        <f>'Section 11 chart data'!$T$280</f>
        <v>28.94</v>
      </c>
      <c r="AD14" s="110">
        <f>'Section 11 chart data'!$L$263</f>
        <v>0.92800000000000005</v>
      </c>
      <c r="AE14" s="110">
        <f>'Section 11 chart data'!$U$280</f>
        <v>6.0220000000000002</v>
      </c>
      <c r="AF14" s="111">
        <f>'Section 11 chart data'!$V$280</f>
        <v>27.74</v>
      </c>
      <c r="AG14" s="110">
        <f>'Section 11 chart data'!$M$263</f>
        <v>0.83799999999999997</v>
      </c>
      <c r="AH14" s="110">
        <f>'Section 11 chart data'!$W$280</f>
        <v>5.8789999999999996</v>
      </c>
      <c r="AI14" s="112">
        <f>'Section 11 chart data'!$X$280</f>
        <v>24.26</v>
      </c>
    </row>
    <row r="15" spans="2:35" ht="15" customHeight="1" x14ac:dyDescent="0.2">
      <c r="B15" s="109" t="s">
        <v>250</v>
      </c>
      <c r="C15" s="110">
        <f>'Section 11 chart data'!$C$264</f>
        <v>0.28399999999999997</v>
      </c>
      <c r="D15" s="110">
        <f>'Section 11 chart data'!$C$281</f>
        <v>0.60399999999999998</v>
      </c>
      <c r="E15" s="111">
        <f>'Section 11 chart data'!$D$281</f>
        <v>63.54</v>
      </c>
      <c r="F15" s="110">
        <f>'Section 11 chart data'!$D$264</f>
        <v>0.29799999999999999</v>
      </c>
      <c r="G15" s="110">
        <f>'Section 11 chart data'!$E$281</f>
        <v>0.67200000000000004</v>
      </c>
      <c r="H15" s="111">
        <f>'Section 11 chart data'!$F$281</f>
        <v>55.98</v>
      </c>
      <c r="I15" s="110">
        <f>'Section 11 chart data'!$E$264</f>
        <v>0.32900000000000001</v>
      </c>
      <c r="J15" s="110">
        <f>'Section 11 chart data'!$G$281</f>
        <v>0.68899999999999995</v>
      </c>
      <c r="K15" s="111">
        <f>'Section 11 chart data'!$H$281</f>
        <v>53.13</v>
      </c>
      <c r="L15" s="110">
        <f>'Section 11 chart data'!$F$264</f>
        <v>0.36</v>
      </c>
      <c r="M15" s="110">
        <f>'Section 11 chart data'!$I$281</f>
        <v>0.75800000000000001</v>
      </c>
      <c r="N15" s="111">
        <f>'Section 11 chart data'!$J$281</f>
        <v>50.64</v>
      </c>
      <c r="O15" s="110">
        <f>'Section 11 chart data'!$G$264</f>
        <v>0.35699999999999998</v>
      </c>
      <c r="P15" s="110">
        <f>'Section 11 chart data'!$K$281</f>
        <v>0.67600000000000005</v>
      </c>
      <c r="Q15" s="111">
        <f>'Section 11 chart data'!$L$281</f>
        <v>50</v>
      </c>
      <c r="R15" s="110">
        <f>'Section 11 chart data'!$H$264</f>
        <v>0.35499999999999998</v>
      </c>
      <c r="S15" s="110">
        <f>'Section 11 chart data'!$M$281</f>
        <v>0.47699999999999998</v>
      </c>
      <c r="T15" s="111">
        <f>'Section 11 chart data'!$N$281</f>
        <v>60.06</v>
      </c>
      <c r="U15" s="110">
        <f>'Section 11 chart data'!$I$264</f>
        <v>0.35199999999999998</v>
      </c>
      <c r="V15" s="110">
        <f>'Section 11 chart data'!$O$281</f>
        <v>0.47599999999999998</v>
      </c>
      <c r="W15" s="111">
        <f>'Section 11 chart data'!$P$281</f>
        <v>61.19</v>
      </c>
      <c r="X15" s="110">
        <f>'Section 11 chart data'!$J$264</f>
        <v>0.34599999999999997</v>
      </c>
      <c r="Y15" s="110">
        <f>'Section 11 chart data'!$Q$281</f>
        <v>0.58899999999999997</v>
      </c>
      <c r="Z15" s="111">
        <f>'Section 11 chart data'!$R$281</f>
        <v>52.74</v>
      </c>
      <c r="AA15" s="110">
        <f>'Section 11 chart data'!$K$264</f>
        <v>0.33100000000000002</v>
      </c>
      <c r="AB15" s="110">
        <f>'Section 11 chart data'!$S$281</f>
        <v>0.57499999999999996</v>
      </c>
      <c r="AC15" s="111">
        <f>'Section 11 chart data'!$T$281</f>
        <v>53.21</v>
      </c>
      <c r="AD15" s="110">
        <f>'Section 11 chart data'!$L$264</f>
        <v>0.316</v>
      </c>
      <c r="AE15" s="110">
        <f>'Section 11 chart data'!$U$281</f>
        <v>0.755</v>
      </c>
      <c r="AF15" s="111">
        <f>'Section 11 chart data'!$V$281</f>
        <v>54.25</v>
      </c>
      <c r="AG15" s="110">
        <f>'Section 11 chart data'!$M$264</f>
        <v>0.29699999999999999</v>
      </c>
      <c r="AH15" s="110">
        <f>'Section 11 chart data'!$W$281</f>
        <v>0.70299999999999996</v>
      </c>
      <c r="AI15" s="112">
        <f>'Section 11 chart data'!$X$281</f>
        <v>59.39</v>
      </c>
    </row>
    <row r="16" spans="2:35" ht="15" customHeight="1" x14ac:dyDescent="0.2">
      <c r="B16" s="109" t="s">
        <v>100</v>
      </c>
      <c r="C16" s="110">
        <f>'Section 11 chart data'!$C$265</f>
        <v>1.2999999999999999E-2</v>
      </c>
      <c r="D16" s="110">
        <f>'Section 11 chart data'!$C$282</f>
        <v>6.4770000000000003</v>
      </c>
      <c r="E16" s="111">
        <f>'Section 11 chart data'!$D$282</f>
        <v>24.05</v>
      </c>
      <c r="F16" s="110">
        <f>'Section 11 chart data'!$D$265</f>
        <v>1.4999999999999999E-2</v>
      </c>
      <c r="G16" s="110">
        <f>'Section 11 chart data'!$E$282</f>
        <v>6.3540000000000001</v>
      </c>
      <c r="H16" s="111">
        <f>'Section 11 chart data'!$F$282</f>
        <v>22.96</v>
      </c>
      <c r="I16" s="110">
        <f>'Section 11 chart data'!$E$265</f>
        <v>1.4E-2</v>
      </c>
      <c r="J16" s="110">
        <f>'Section 11 chart data'!$G$282</f>
        <v>6.056</v>
      </c>
      <c r="K16" s="111">
        <f>'Section 11 chart data'!$H$282</f>
        <v>21.89</v>
      </c>
      <c r="L16" s="110">
        <f>'Section 11 chart data'!$F$265</f>
        <v>1.2999999999999999E-2</v>
      </c>
      <c r="M16" s="110">
        <f>'Section 11 chart data'!$I$282</f>
        <v>5.4059999999999997</v>
      </c>
      <c r="N16" s="111">
        <f>'Section 11 chart data'!$J$282</f>
        <v>21.48</v>
      </c>
      <c r="O16" s="110">
        <f>'Section 11 chart data'!$G$265</f>
        <v>1.0999999999999999E-2</v>
      </c>
      <c r="P16" s="110">
        <f>'Section 11 chart data'!$K$282</f>
        <v>4.6879999999999997</v>
      </c>
      <c r="Q16" s="111">
        <f>'Section 11 chart data'!$L$282</f>
        <v>21.26</v>
      </c>
      <c r="R16" s="110">
        <f>'Section 11 chart data'!$H$265</f>
        <v>8.9999999999999993E-3</v>
      </c>
      <c r="S16" s="110">
        <f>'Section 11 chart data'!$M$282</f>
        <v>3.5379999999999998</v>
      </c>
      <c r="T16" s="111">
        <f>'Section 11 chart data'!$N$282</f>
        <v>17.13</v>
      </c>
      <c r="U16" s="110">
        <f>'Section 11 chart data'!$I$265</f>
        <v>7.0000000000000001E-3</v>
      </c>
      <c r="V16" s="110">
        <f>'Section 11 chart data'!$O$282</f>
        <v>2.653</v>
      </c>
      <c r="W16" s="111">
        <f>'Section 11 chart data'!$P$282</f>
        <v>17.39</v>
      </c>
      <c r="X16" s="110">
        <f>'Section 11 chart data'!$J$265</f>
        <v>5.0000000000000001E-3</v>
      </c>
      <c r="Y16" s="110">
        <f>'Section 11 chart data'!$Q$282</f>
        <v>2.2930000000000001</v>
      </c>
      <c r="Z16" s="111">
        <f>'Section 11 chart data'!$R$282</f>
        <v>17.100000000000001</v>
      </c>
      <c r="AA16" s="110">
        <f>'Section 11 chart data'!$K$265</f>
        <v>4.0000000000000001E-3</v>
      </c>
      <c r="AB16" s="110">
        <f>'Section 11 chart data'!$S$282</f>
        <v>2.4159999999999999</v>
      </c>
      <c r="AC16" s="111">
        <f>'Section 11 chart data'!$T$282</f>
        <v>24.38</v>
      </c>
      <c r="AD16" s="110">
        <f>'Section 11 chart data'!$L$265</f>
        <v>4.0000000000000001E-3</v>
      </c>
      <c r="AE16" s="110">
        <f>'Section 11 chart data'!$U$282</f>
        <v>2.863</v>
      </c>
      <c r="AF16" s="111">
        <f>'Section 11 chart data'!$V$282</f>
        <v>38.28</v>
      </c>
      <c r="AG16" s="110">
        <f>'Section 11 chart data'!$M$265</f>
        <v>3.0000000000000001E-3</v>
      </c>
      <c r="AH16" s="110">
        <f>'Section 11 chart data'!$W$282</f>
        <v>2.9529999999999998</v>
      </c>
      <c r="AI16" s="112">
        <f>'Section 11 chart data'!$X$282</f>
        <v>38.46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10.829000000000001</v>
      </c>
      <c r="E17" s="111">
        <f>'Section 11 chart data'!$D$283</f>
        <v>20.350000000000001</v>
      </c>
      <c r="F17" s="110">
        <f>'Section 11 chart data'!$D$266</f>
        <v>0</v>
      </c>
      <c r="G17" s="110">
        <f>'Section 11 chart data'!$E$283</f>
        <v>12.91</v>
      </c>
      <c r="H17" s="111">
        <f>'Section 11 chart data'!$F$283</f>
        <v>18.22</v>
      </c>
      <c r="I17" s="110">
        <f>'Section 11 chart data'!$E$266</f>
        <v>0</v>
      </c>
      <c r="J17" s="110">
        <f>'Section 11 chart data'!$G$283</f>
        <v>14.199</v>
      </c>
      <c r="K17" s="111">
        <f>'Section 11 chart data'!$H$283</f>
        <v>17.05</v>
      </c>
      <c r="L17" s="110">
        <f>'Section 11 chart data'!$F$266</f>
        <v>0</v>
      </c>
      <c r="M17" s="110">
        <f>'Section 11 chart data'!$I$283</f>
        <v>15.004</v>
      </c>
      <c r="N17" s="111">
        <f>'Section 11 chart data'!$J$283</f>
        <v>16.38</v>
      </c>
      <c r="O17" s="110">
        <f>'Section 11 chart data'!$G$266</f>
        <v>0</v>
      </c>
      <c r="P17" s="110">
        <f>'Section 11 chart data'!$K$283</f>
        <v>15.426</v>
      </c>
      <c r="Q17" s="111">
        <f>'Section 11 chart data'!$L$283</f>
        <v>15.94</v>
      </c>
      <c r="R17" s="110">
        <f>'Section 11 chart data'!$H$266</f>
        <v>0</v>
      </c>
      <c r="S17" s="110">
        <f>'Section 11 chart data'!$M$283</f>
        <v>15.1</v>
      </c>
      <c r="T17" s="111">
        <f>'Section 11 chart data'!$N$283</f>
        <v>15.87</v>
      </c>
      <c r="U17" s="110">
        <f>'Section 11 chart data'!$I$266</f>
        <v>0</v>
      </c>
      <c r="V17" s="110">
        <f>'Section 11 chart data'!$O$283</f>
        <v>14.287000000000001</v>
      </c>
      <c r="W17" s="111">
        <f>'Section 11 chart data'!$P$283</f>
        <v>16.09</v>
      </c>
      <c r="X17" s="110">
        <f>'Section 11 chart data'!$J$266</f>
        <v>0</v>
      </c>
      <c r="Y17" s="110">
        <f>'Section 11 chart data'!$Q$283</f>
        <v>13.824</v>
      </c>
      <c r="Z17" s="111">
        <f>'Section 11 chart data'!$R$283</f>
        <v>16.05</v>
      </c>
      <c r="AA17" s="110">
        <f>'Section 11 chart data'!$K$266</f>
        <v>0</v>
      </c>
      <c r="AB17" s="110">
        <f>'Section 11 chart data'!$S$283</f>
        <v>13.266999999999999</v>
      </c>
      <c r="AC17" s="111">
        <f>'Section 11 chart data'!$T$283</f>
        <v>15.95</v>
      </c>
      <c r="AD17" s="110">
        <f>'Section 11 chart data'!$L$266</f>
        <v>0</v>
      </c>
      <c r="AE17" s="110">
        <f>'Section 11 chart data'!$U$283</f>
        <v>12.912000000000001</v>
      </c>
      <c r="AF17" s="111">
        <f>'Section 11 chart data'!$V$283</f>
        <v>15.5</v>
      </c>
      <c r="AG17" s="110">
        <f>'Section 11 chart data'!$M$266</f>
        <v>0</v>
      </c>
      <c r="AH17" s="110">
        <f>'Section 11 chart data'!$W$283</f>
        <v>12.205</v>
      </c>
      <c r="AI17" s="112">
        <f>'Section 11 chart data'!$X$283</f>
        <v>14.8</v>
      </c>
    </row>
    <row r="18" spans="2:35" ht="15" customHeight="1" x14ac:dyDescent="0.2">
      <c r="B18" s="109" t="s">
        <v>102</v>
      </c>
      <c r="C18" s="110">
        <f>'Section 11 chart data'!$C$267</f>
        <v>0.10299999999999999</v>
      </c>
      <c r="D18" s="110">
        <f>'Section 11 chart data'!$C$284</f>
        <v>1.3759999999999999</v>
      </c>
      <c r="E18" s="111">
        <f>'Section 11 chart data'!$D$284</f>
        <v>74.48</v>
      </c>
      <c r="F18" s="110">
        <f>'Section 11 chart data'!$D$267</f>
        <v>9.4E-2</v>
      </c>
      <c r="G18" s="110">
        <f>'Section 11 chart data'!$E$284</f>
        <v>2.21</v>
      </c>
      <c r="H18" s="111">
        <f>'Section 11 chart data'!$F$284</f>
        <v>52.62</v>
      </c>
      <c r="I18" s="110">
        <f>'Section 11 chart data'!$E$267</f>
        <v>9.4E-2</v>
      </c>
      <c r="J18" s="110">
        <f>'Section 11 chart data'!$G$284</f>
        <v>2.9660000000000002</v>
      </c>
      <c r="K18" s="111">
        <f>'Section 11 chart data'!$H$284</f>
        <v>62.02</v>
      </c>
      <c r="L18" s="110">
        <f>'Section 11 chart data'!$F$267</f>
        <v>9.5000000000000001E-2</v>
      </c>
      <c r="M18" s="110">
        <f>'Section 11 chart data'!$I$284</f>
        <v>2.8250000000000002</v>
      </c>
      <c r="N18" s="111">
        <f>'Section 11 chart data'!$J$284</f>
        <v>64.5</v>
      </c>
      <c r="O18" s="110">
        <f>'Section 11 chart data'!$G$267</f>
        <v>9.0999999999999998E-2</v>
      </c>
      <c r="P18" s="110">
        <f>'Section 11 chart data'!$K$284</f>
        <v>2.492</v>
      </c>
      <c r="Q18" s="111">
        <f>'Section 11 chart data'!$L$284</f>
        <v>67.16</v>
      </c>
      <c r="R18" s="110">
        <f>'Section 11 chart data'!$H$267</f>
        <v>8.5999999999999993E-2</v>
      </c>
      <c r="S18" s="110">
        <f>'Section 11 chart data'!$M$284</f>
        <v>2.0510000000000002</v>
      </c>
      <c r="T18" s="111">
        <f>'Section 11 chart data'!$N$284</f>
        <v>66.03</v>
      </c>
      <c r="U18" s="110">
        <f>'Section 11 chart data'!$I$267</f>
        <v>7.0999999999999994E-2</v>
      </c>
      <c r="V18" s="110">
        <f>'Section 11 chart data'!$O$284</f>
        <v>1.663</v>
      </c>
      <c r="W18" s="111">
        <f>'Section 11 chart data'!$P$284</f>
        <v>64.97</v>
      </c>
      <c r="X18" s="110">
        <f>'Section 11 chart data'!$J$267</f>
        <v>6.2E-2</v>
      </c>
      <c r="Y18" s="110">
        <f>'Section 11 chart data'!$Q$284</f>
        <v>1.3580000000000001</v>
      </c>
      <c r="Z18" s="111">
        <f>'Section 11 chart data'!$R$284</f>
        <v>62.7</v>
      </c>
      <c r="AA18" s="110">
        <f>'Section 11 chart data'!$K$267</f>
        <v>6.6000000000000003E-2</v>
      </c>
      <c r="AB18" s="110">
        <f>'Section 11 chart data'!$S$284</f>
        <v>1.095</v>
      </c>
      <c r="AC18" s="111">
        <f>'Section 11 chart data'!$T$284</f>
        <v>58.93</v>
      </c>
      <c r="AD18" s="110">
        <f>'Section 11 chart data'!$L$267</f>
        <v>6.2E-2</v>
      </c>
      <c r="AE18" s="110">
        <f>'Section 11 chart data'!$U$284</f>
        <v>0.95699999999999996</v>
      </c>
      <c r="AF18" s="111">
        <f>'Section 11 chart data'!$V$284</f>
        <v>58.31</v>
      </c>
      <c r="AG18" s="110">
        <f>'Section 11 chart data'!$M$267</f>
        <v>5.2999999999999999E-2</v>
      </c>
      <c r="AH18" s="110">
        <f>'Section 11 chart data'!$W$284</f>
        <v>0.89</v>
      </c>
      <c r="AI18" s="112">
        <f>'Section 11 chart data'!$X$284</f>
        <v>56.57</v>
      </c>
    </row>
    <row r="19" spans="2:35" ht="15" customHeight="1" x14ac:dyDescent="0.2">
      <c r="B19" s="109" t="s">
        <v>103</v>
      </c>
      <c r="C19" s="110">
        <f>'Section 11 chart data'!$C$268</f>
        <v>0</v>
      </c>
      <c r="D19" s="110">
        <f>'Section 11 chart data'!$C$285</f>
        <v>9.5730000000000004</v>
      </c>
      <c r="E19" s="111">
        <f>'Section 11 chart data'!$D$285</f>
        <v>31.23</v>
      </c>
      <c r="F19" s="110">
        <f>'Section 11 chart data'!$D$268</f>
        <v>0</v>
      </c>
      <c r="G19" s="110">
        <f>'Section 11 chart data'!$E$285</f>
        <v>11.022</v>
      </c>
      <c r="H19" s="111">
        <f>'Section 11 chart data'!$F$285</f>
        <v>28.3</v>
      </c>
      <c r="I19" s="110">
        <f>'Section 11 chart data'!$E$268</f>
        <v>0</v>
      </c>
      <c r="J19" s="110">
        <f>'Section 11 chart data'!$G$285</f>
        <v>11.061999999999999</v>
      </c>
      <c r="K19" s="111">
        <f>'Section 11 chart data'!$H$285</f>
        <v>27.65</v>
      </c>
      <c r="L19" s="110">
        <f>'Section 11 chart data'!$F$268</f>
        <v>0</v>
      </c>
      <c r="M19" s="110">
        <f>'Section 11 chart data'!$I$285</f>
        <v>11.135</v>
      </c>
      <c r="N19" s="111">
        <f>'Section 11 chart data'!$J$285</f>
        <v>27.14</v>
      </c>
      <c r="O19" s="110">
        <f>'Section 11 chart data'!$G$268</f>
        <v>0</v>
      </c>
      <c r="P19" s="110">
        <f>'Section 11 chart data'!$K$285</f>
        <v>11.12</v>
      </c>
      <c r="Q19" s="111">
        <f>'Section 11 chart data'!$L$285</f>
        <v>26.89</v>
      </c>
      <c r="R19" s="110">
        <f>'Section 11 chart data'!$H$268</f>
        <v>0</v>
      </c>
      <c r="S19" s="110">
        <f>'Section 11 chart data'!$M$285</f>
        <v>11.01</v>
      </c>
      <c r="T19" s="111">
        <f>'Section 11 chart data'!$N$285</f>
        <v>26.75</v>
      </c>
      <c r="U19" s="110">
        <f>'Section 11 chart data'!$I$268</f>
        <v>0</v>
      </c>
      <c r="V19" s="110">
        <f>'Section 11 chart data'!$O$285</f>
        <v>10.592000000000001</v>
      </c>
      <c r="W19" s="111">
        <f>'Section 11 chart data'!$P$285</f>
        <v>26.83</v>
      </c>
      <c r="X19" s="110">
        <f>'Section 11 chart data'!$J$268</f>
        <v>0</v>
      </c>
      <c r="Y19" s="110">
        <f>'Section 11 chart data'!$Q$285</f>
        <v>10.039999999999999</v>
      </c>
      <c r="Z19" s="111">
        <f>'Section 11 chart data'!$R$285</f>
        <v>26.96</v>
      </c>
      <c r="AA19" s="110">
        <f>'Section 11 chart data'!$K$268</f>
        <v>0</v>
      </c>
      <c r="AB19" s="110">
        <f>'Section 11 chart data'!$S$285</f>
        <v>9.4670000000000005</v>
      </c>
      <c r="AC19" s="111">
        <f>'Section 11 chart data'!$T$285</f>
        <v>27</v>
      </c>
      <c r="AD19" s="110">
        <f>'Section 11 chart data'!$L$268</f>
        <v>0</v>
      </c>
      <c r="AE19" s="110">
        <f>'Section 11 chart data'!$U$285</f>
        <v>8.83</v>
      </c>
      <c r="AF19" s="111">
        <f>'Section 11 chart data'!$V$285</f>
        <v>26.99</v>
      </c>
      <c r="AG19" s="110">
        <f>'Section 11 chart data'!$M$268</f>
        <v>0</v>
      </c>
      <c r="AH19" s="110">
        <f>'Section 11 chart data'!$W$285</f>
        <v>8.1609999999999996</v>
      </c>
      <c r="AI19" s="112">
        <f>'Section 11 chart data'!$X$285</f>
        <v>27.03</v>
      </c>
    </row>
    <row r="20" spans="2:35" ht="15" customHeight="1" x14ac:dyDescent="0.2">
      <c r="B20" s="113" t="s">
        <v>104</v>
      </c>
      <c r="C20" s="114">
        <f>'Section 11 chart data'!$C$269</f>
        <v>1.5109999999999999</v>
      </c>
      <c r="D20" s="114">
        <f>'Section 11 chart data'!$C$286</f>
        <v>31.085000000000001</v>
      </c>
      <c r="E20" s="115">
        <f>'Section 11 chart data'!$D$286</f>
        <v>14.85</v>
      </c>
      <c r="F20" s="114">
        <f>'Section 11 chart data'!$D$269</f>
        <v>1.696</v>
      </c>
      <c r="G20" s="114">
        <f>'Section 11 chart data'!$E$286</f>
        <v>33.661000000000001</v>
      </c>
      <c r="H20" s="115">
        <f>'Section 11 chart data'!$F$286</f>
        <v>14.59</v>
      </c>
      <c r="I20" s="114">
        <f>'Section 11 chart data'!$E$269</f>
        <v>1.6279999999999999</v>
      </c>
      <c r="J20" s="114">
        <f>'Section 11 chart data'!$G$286</f>
        <v>34.840000000000003</v>
      </c>
      <c r="K20" s="115">
        <f>'Section 11 chart data'!$H$286</f>
        <v>14.07</v>
      </c>
      <c r="L20" s="114">
        <f>'Section 11 chart data'!$F$269</f>
        <v>1.6990000000000001</v>
      </c>
      <c r="M20" s="114">
        <f>'Section 11 chart data'!$I$286</f>
        <v>35.277999999999999</v>
      </c>
      <c r="N20" s="115">
        <f>'Section 11 chart data'!$J$286</f>
        <v>13.6</v>
      </c>
      <c r="O20" s="114">
        <f>'Section 11 chart data'!$G$269</f>
        <v>1.619</v>
      </c>
      <c r="P20" s="114">
        <f>'Section 11 chart data'!$K$286</f>
        <v>34.637</v>
      </c>
      <c r="Q20" s="115">
        <f>'Section 11 chart data'!$L$286</f>
        <v>13.29</v>
      </c>
      <c r="R20" s="114">
        <f>'Section 11 chart data'!$H$269</f>
        <v>1.4339999999999999</v>
      </c>
      <c r="S20" s="114">
        <f>'Section 11 chart data'!$M$286</f>
        <v>33.317999999999998</v>
      </c>
      <c r="T20" s="115">
        <f>'Section 11 chart data'!$N$286</f>
        <v>13.28</v>
      </c>
      <c r="U20" s="114">
        <f>'Section 11 chart data'!$I$269</f>
        <v>1.296</v>
      </c>
      <c r="V20" s="114">
        <f>'Section 11 chart data'!$O$286</f>
        <v>30.928999999999998</v>
      </c>
      <c r="W20" s="115">
        <f>'Section 11 chart data'!$P$286</f>
        <v>13.48</v>
      </c>
      <c r="X20" s="114">
        <f>'Section 11 chart data'!$J$269</f>
        <v>1.1559999999999999</v>
      </c>
      <c r="Y20" s="114">
        <f>'Section 11 chart data'!$Q$286</f>
        <v>28.568999999999999</v>
      </c>
      <c r="Z20" s="115">
        <f>'Section 11 chart data'!$R$286</f>
        <v>13.53</v>
      </c>
      <c r="AA20" s="114">
        <f>'Section 11 chart data'!$K$269</f>
        <v>1.006</v>
      </c>
      <c r="AB20" s="114">
        <f>'Section 11 chart data'!$S$286</f>
        <v>25.873000000000001</v>
      </c>
      <c r="AC20" s="115">
        <f>'Section 11 chart data'!$T$286</f>
        <v>13.69</v>
      </c>
      <c r="AD20" s="114">
        <f>'Section 11 chart data'!$L$269</f>
        <v>0.88</v>
      </c>
      <c r="AE20" s="114">
        <f>'Section 11 chart data'!$U$286</f>
        <v>23.033999999999999</v>
      </c>
      <c r="AF20" s="115">
        <f>'Section 11 chart data'!$V$286</f>
        <v>13.75</v>
      </c>
      <c r="AG20" s="114">
        <f>'Section 11 chart data'!$M$269</f>
        <v>0.78900000000000003</v>
      </c>
      <c r="AH20" s="114">
        <f>'Section 11 chart data'!$W$286</f>
        <v>21.335000000000001</v>
      </c>
      <c r="AI20" s="116">
        <f>'Section 11 chart data'!$X$286</f>
        <v>13.72</v>
      </c>
    </row>
    <row r="23" spans="2:35" ht="15" customHeight="1" x14ac:dyDescent="0.2">
      <c r="B23" s="928" t="s">
        <v>77</v>
      </c>
      <c r="C23" s="926" t="s">
        <v>333</v>
      </c>
      <c r="D23" s="926"/>
      <c r="E23" s="926"/>
      <c r="F23" s="926" t="s">
        <v>224</v>
      </c>
      <c r="G23" s="926"/>
      <c r="H23" s="918"/>
    </row>
    <row r="24" spans="2:35" ht="15" customHeight="1" x14ac:dyDescent="0.2">
      <c r="B24" s="931"/>
      <c r="C24" s="325" t="s">
        <v>78</v>
      </c>
      <c r="D24" s="922" t="s">
        <v>79</v>
      </c>
      <c r="E24" s="922"/>
      <c r="F24" s="697" t="s">
        <v>78</v>
      </c>
      <c r="G24" s="922" t="s">
        <v>79</v>
      </c>
      <c r="H24" s="912"/>
    </row>
    <row r="25" spans="2:35" ht="30" customHeight="1" x14ac:dyDescent="0.2">
      <c r="B25" s="931"/>
      <c r="C25" s="923" t="s">
        <v>327</v>
      </c>
      <c r="D25" s="923"/>
      <c r="E25" s="16" t="s">
        <v>82</v>
      </c>
      <c r="F25" s="923" t="s">
        <v>327</v>
      </c>
      <c r="G25" s="923"/>
      <c r="H25" s="17" t="s">
        <v>82</v>
      </c>
    </row>
    <row r="26" spans="2:35" ht="15" customHeight="1" x14ac:dyDescent="0.2">
      <c r="B26" s="144" t="str">
        <f>Index!$B$4</f>
        <v>Kent South London and East Sussex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13.404999999999999</v>
      </c>
      <c r="D27" s="108">
        <f>$D$9</f>
        <v>167.34100000000001</v>
      </c>
      <c r="E27" s="119">
        <f>$E$9</f>
        <v>5.05</v>
      </c>
      <c r="F27" s="108">
        <f>$F$9</f>
        <v>13.597</v>
      </c>
      <c r="G27" s="108">
        <f>$G$9</f>
        <v>175.40299999999999</v>
      </c>
      <c r="H27" s="120">
        <f>$H$9</f>
        <v>4.6399999999999997</v>
      </c>
    </row>
    <row r="28" spans="2:35" ht="15" customHeight="1" x14ac:dyDescent="0.2">
      <c r="B28" s="109" t="s">
        <v>94</v>
      </c>
      <c r="C28" s="110">
        <f>$C$10</f>
        <v>1.76</v>
      </c>
      <c r="D28" s="110">
        <f>$D$10</f>
        <v>28.164999999999999</v>
      </c>
      <c r="E28" s="111">
        <f>$E$10</f>
        <v>13.32</v>
      </c>
      <c r="F28" s="110">
        <f>$F$10</f>
        <v>1.6339999999999999</v>
      </c>
      <c r="G28" s="110">
        <f>$G$10</f>
        <v>28.867000000000001</v>
      </c>
      <c r="H28" s="112">
        <f>$H$10</f>
        <v>12.93</v>
      </c>
    </row>
    <row r="29" spans="2:35" ht="15" customHeight="1" x14ac:dyDescent="0.2">
      <c r="B29" s="109" t="s">
        <v>95</v>
      </c>
      <c r="C29" s="110">
        <f>$C$11</f>
        <v>6.8390000000000004</v>
      </c>
      <c r="D29" s="110">
        <f>$D$11</f>
        <v>8.6460000000000008</v>
      </c>
      <c r="E29" s="111">
        <f>$E$11</f>
        <v>31.32</v>
      </c>
      <c r="F29" s="110">
        <f>$F$11</f>
        <v>6.6109999999999998</v>
      </c>
      <c r="G29" s="110">
        <f>$G$11</f>
        <v>9.2959999999999994</v>
      </c>
      <c r="H29" s="112">
        <f>$H$11</f>
        <v>30.27</v>
      </c>
    </row>
    <row r="30" spans="2:35" ht="15" customHeight="1" x14ac:dyDescent="0.2">
      <c r="B30" s="109" t="s">
        <v>96</v>
      </c>
      <c r="C30" s="110">
        <f>$C$12</f>
        <v>0.28199999999999997</v>
      </c>
      <c r="D30" s="110">
        <f>$D$12</f>
        <v>26.471</v>
      </c>
      <c r="E30" s="111">
        <f>$E$12</f>
        <v>15.72</v>
      </c>
      <c r="F30" s="110">
        <f>$F$12</f>
        <v>0.26300000000000001</v>
      </c>
      <c r="G30" s="110">
        <f>$G$12</f>
        <v>28.626000000000001</v>
      </c>
      <c r="H30" s="112">
        <f>$H$12</f>
        <v>15.97</v>
      </c>
    </row>
    <row r="31" spans="2:35" ht="15" customHeight="1" x14ac:dyDescent="0.2">
      <c r="B31" s="109" t="s">
        <v>97</v>
      </c>
      <c r="C31" s="110">
        <f>$C$13</f>
        <v>0.29599999999999999</v>
      </c>
      <c r="D31" s="110">
        <f>$D$13</f>
        <v>34.481999999999999</v>
      </c>
      <c r="E31" s="111">
        <f>$E$13</f>
        <v>11.93</v>
      </c>
      <c r="F31" s="110">
        <f>$F$13</f>
        <v>0.26800000000000002</v>
      </c>
      <c r="G31" s="110">
        <f>$G$13</f>
        <v>31.518999999999998</v>
      </c>
      <c r="H31" s="112">
        <f>$H$13</f>
        <v>11.41</v>
      </c>
    </row>
    <row r="32" spans="2:35" ht="15" customHeight="1" x14ac:dyDescent="0.2">
      <c r="B32" s="109" t="s">
        <v>98</v>
      </c>
      <c r="C32" s="110">
        <f>$C$14</f>
        <v>2.3149999999999999</v>
      </c>
      <c r="D32" s="110">
        <f>$D$14</f>
        <v>9.8030000000000008</v>
      </c>
      <c r="E32" s="111">
        <f>$E$14</f>
        <v>24.09</v>
      </c>
      <c r="F32" s="110">
        <f>$F$14</f>
        <v>2.7160000000000002</v>
      </c>
      <c r="G32" s="110">
        <f>$G$14</f>
        <v>10.558999999999999</v>
      </c>
      <c r="H32" s="112">
        <f>$H$14</f>
        <v>22.34</v>
      </c>
    </row>
    <row r="33" spans="2:8" ht="15" customHeight="1" x14ac:dyDescent="0.2">
      <c r="B33" s="109" t="s">
        <v>250</v>
      </c>
      <c r="C33" s="110">
        <f>$C$15</f>
        <v>0.28399999999999997</v>
      </c>
      <c r="D33" s="110">
        <f>$D$15</f>
        <v>0.60399999999999998</v>
      </c>
      <c r="E33" s="111">
        <f>$E$15</f>
        <v>63.54</v>
      </c>
      <c r="F33" s="110">
        <f>$F$15</f>
        <v>0.29799999999999999</v>
      </c>
      <c r="G33" s="110">
        <f>$G$15</f>
        <v>0.67200000000000004</v>
      </c>
      <c r="H33" s="112">
        <f>$H$15</f>
        <v>55.98</v>
      </c>
    </row>
    <row r="34" spans="2:8" ht="15" customHeight="1" x14ac:dyDescent="0.2">
      <c r="B34" s="109" t="s">
        <v>100</v>
      </c>
      <c r="C34" s="110">
        <f>$C$16</f>
        <v>1.2999999999999999E-2</v>
      </c>
      <c r="D34" s="110">
        <f>$D$16</f>
        <v>6.4770000000000003</v>
      </c>
      <c r="E34" s="111">
        <f>$E$16</f>
        <v>24.05</v>
      </c>
      <c r="F34" s="110">
        <f>$F$16</f>
        <v>1.4999999999999999E-2</v>
      </c>
      <c r="G34" s="110">
        <f>$G$16</f>
        <v>6.3540000000000001</v>
      </c>
      <c r="H34" s="112">
        <f>$H$16</f>
        <v>22.96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10.829000000000001</v>
      </c>
      <c r="E35" s="111">
        <f>$E$17</f>
        <v>20.350000000000001</v>
      </c>
      <c r="F35" s="110">
        <f>$F$17</f>
        <v>0</v>
      </c>
      <c r="G35" s="110">
        <f>$G$17</f>
        <v>12.91</v>
      </c>
      <c r="H35" s="112">
        <f>$H$17</f>
        <v>18.22</v>
      </c>
    </row>
    <row r="36" spans="2:8" ht="15" customHeight="1" x14ac:dyDescent="0.2">
      <c r="B36" s="109" t="s">
        <v>102</v>
      </c>
      <c r="C36" s="110">
        <f>$C$18</f>
        <v>0.10299999999999999</v>
      </c>
      <c r="D36" s="110">
        <f>$D$18</f>
        <v>1.3759999999999999</v>
      </c>
      <c r="E36" s="111">
        <f>$E$18</f>
        <v>74.48</v>
      </c>
      <c r="F36" s="110">
        <f>$F$18</f>
        <v>9.4E-2</v>
      </c>
      <c r="G36" s="110">
        <f>$G$18</f>
        <v>2.21</v>
      </c>
      <c r="H36" s="112">
        <f>$H$18</f>
        <v>52.62</v>
      </c>
    </row>
    <row r="37" spans="2:8" ht="15" customHeight="1" x14ac:dyDescent="0.2">
      <c r="B37" s="109" t="s">
        <v>103</v>
      </c>
      <c r="C37" s="110">
        <f>$C$19</f>
        <v>0</v>
      </c>
      <c r="D37" s="110">
        <f>$D$19</f>
        <v>9.5730000000000004</v>
      </c>
      <c r="E37" s="111">
        <f>$E$19</f>
        <v>31.23</v>
      </c>
      <c r="F37" s="110">
        <f>$F$19</f>
        <v>0</v>
      </c>
      <c r="G37" s="110">
        <f>$G$19</f>
        <v>11.022</v>
      </c>
      <c r="H37" s="112">
        <f>$H$19</f>
        <v>28.3</v>
      </c>
    </row>
    <row r="38" spans="2:8" ht="15" customHeight="1" x14ac:dyDescent="0.2">
      <c r="B38" s="113" t="s">
        <v>104</v>
      </c>
      <c r="C38" s="114">
        <f>$C$20</f>
        <v>1.5109999999999999</v>
      </c>
      <c r="D38" s="114">
        <f>$D$20</f>
        <v>31.085000000000001</v>
      </c>
      <c r="E38" s="115">
        <f>$E$20</f>
        <v>14.85</v>
      </c>
      <c r="F38" s="114">
        <f>$F$20</f>
        <v>1.696</v>
      </c>
      <c r="G38" s="114">
        <f>$G$20</f>
        <v>33.661000000000001</v>
      </c>
      <c r="H38" s="116">
        <f>$H$20</f>
        <v>14.59</v>
      </c>
    </row>
    <row r="41" spans="2:8" ht="15" customHeight="1" x14ac:dyDescent="0.2">
      <c r="B41" s="928" t="s">
        <v>77</v>
      </c>
      <c r="C41" s="926" t="s">
        <v>227</v>
      </c>
      <c r="D41" s="926"/>
      <c r="E41" s="926"/>
      <c r="F41" s="926" t="s">
        <v>228</v>
      </c>
      <c r="G41" s="926"/>
      <c r="H41" s="918"/>
    </row>
    <row r="42" spans="2:8" ht="15" customHeight="1" x14ac:dyDescent="0.2">
      <c r="B42" s="931"/>
      <c r="C42" s="325" t="s">
        <v>78</v>
      </c>
      <c r="D42" s="922" t="s">
        <v>79</v>
      </c>
      <c r="E42" s="922"/>
      <c r="F42" s="697" t="s">
        <v>78</v>
      </c>
      <c r="G42" s="922" t="s">
        <v>79</v>
      </c>
      <c r="H42" s="912"/>
    </row>
    <row r="43" spans="2:8" ht="30" customHeight="1" x14ac:dyDescent="0.2">
      <c r="B43" s="931"/>
      <c r="C43" s="923" t="s">
        <v>327</v>
      </c>
      <c r="D43" s="923"/>
      <c r="E43" s="16" t="s">
        <v>82</v>
      </c>
      <c r="F43" s="923" t="s">
        <v>327</v>
      </c>
      <c r="G43" s="923"/>
      <c r="H43" s="17" t="s">
        <v>82</v>
      </c>
    </row>
    <row r="44" spans="2:8" ht="15" customHeight="1" x14ac:dyDescent="0.2">
      <c r="B44" s="144" t="str">
        <f>Index!$B$4</f>
        <v>Kent South London and East Sussex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13.019</v>
      </c>
      <c r="D45" s="108">
        <f>$J$9</f>
        <v>177.624</v>
      </c>
      <c r="E45" s="119">
        <f>$K$9</f>
        <v>4.5</v>
      </c>
      <c r="F45" s="108">
        <f>$L$9</f>
        <v>12.532</v>
      </c>
      <c r="G45" s="108">
        <f>$M$9</f>
        <v>181.405</v>
      </c>
      <c r="H45" s="120">
        <f>$N$9</f>
        <v>4.55</v>
      </c>
    </row>
    <row r="46" spans="2:8" ht="15" customHeight="1" x14ac:dyDescent="0.2">
      <c r="B46" s="109" t="s">
        <v>94</v>
      </c>
      <c r="C46" s="110">
        <f>$I$10</f>
        <v>1.6020000000000001</v>
      </c>
      <c r="D46" s="110">
        <f>$J$10</f>
        <v>29.016999999999999</v>
      </c>
      <c r="E46" s="111">
        <f>$K$10</f>
        <v>12.28</v>
      </c>
      <c r="F46" s="110">
        <f>$L$10</f>
        <v>1.601</v>
      </c>
      <c r="G46" s="110">
        <f>$M$10</f>
        <v>28.962</v>
      </c>
      <c r="H46" s="112">
        <f>$N$10</f>
        <v>12.27</v>
      </c>
    </row>
    <row r="47" spans="2:8" ht="15" customHeight="1" x14ac:dyDescent="0.2">
      <c r="B47" s="109" t="s">
        <v>95</v>
      </c>
      <c r="C47" s="110">
        <f>$I$11</f>
        <v>6.3049999999999997</v>
      </c>
      <c r="D47" s="110">
        <f>$J$11</f>
        <v>9.8249999999999993</v>
      </c>
      <c r="E47" s="111">
        <f>$K$11</f>
        <v>29.7</v>
      </c>
      <c r="F47" s="110">
        <f>$L$11</f>
        <v>6.0220000000000002</v>
      </c>
      <c r="G47" s="110">
        <f>$M$11</f>
        <v>10.02</v>
      </c>
      <c r="H47" s="112">
        <f>$N$11</f>
        <v>29.77</v>
      </c>
    </row>
    <row r="48" spans="2:8" ht="15" customHeight="1" x14ac:dyDescent="0.2">
      <c r="B48" s="109" t="s">
        <v>96</v>
      </c>
      <c r="C48" s="110">
        <f>$I$12</f>
        <v>0.252</v>
      </c>
      <c r="D48" s="110">
        <f>$J$12</f>
        <v>28.609000000000002</v>
      </c>
      <c r="E48" s="111">
        <f>$K$12</f>
        <v>16.63</v>
      </c>
      <c r="F48" s="110">
        <f>$L$12</f>
        <v>0.24199999999999999</v>
      </c>
      <c r="G48" s="110">
        <f>$M$12</f>
        <v>27.542999999999999</v>
      </c>
      <c r="H48" s="112">
        <f>$N$12</f>
        <v>17.53</v>
      </c>
    </row>
    <row r="49" spans="2:8" ht="15" customHeight="1" x14ac:dyDescent="0.2">
      <c r="B49" s="109" t="s">
        <v>97</v>
      </c>
      <c r="C49" s="110">
        <f>$I$13</f>
        <v>0.25</v>
      </c>
      <c r="D49" s="110">
        <f>$J$13</f>
        <v>30.373999999999999</v>
      </c>
      <c r="E49" s="111">
        <f>$K$13</f>
        <v>11.46</v>
      </c>
      <c r="F49" s="110">
        <f>$L$13</f>
        <v>0.24</v>
      </c>
      <c r="G49" s="110">
        <f>$M$13</f>
        <v>35.383000000000003</v>
      </c>
      <c r="H49" s="112">
        <f>$N$13</f>
        <v>13.84</v>
      </c>
    </row>
    <row r="50" spans="2:8" ht="15" customHeight="1" x14ac:dyDescent="0.2">
      <c r="B50" s="109" t="s">
        <v>98</v>
      </c>
      <c r="C50" s="110">
        <f>$I$14</f>
        <v>2.5449999999999999</v>
      </c>
      <c r="D50" s="110">
        <f>$J$14</f>
        <v>10.337</v>
      </c>
      <c r="E50" s="111">
        <f>$K$14</f>
        <v>25.15</v>
      </c>
      <c r="F50" s="110">
        <f>$L$14</f>
        <v>2.2599999999999998</v>
      </c>
      <c r="G50" s="110">
        <f>$M$14</f>
        <v>9.4789999999999992</v>
      </c>
      <c r="H50" s="112">
        <f>$N$14</f>
        <v>25.72</v>
      </c>
    </row>
    <row r="51" spans="2:8" ht="15" customHeight="1" x14ac:dyDescent="0.2">
      <c r="B51" s="109" t="s">
        <v>250</v>
      </c>
      <c r="C51" s="110">
        <f>$I$15</f>
        <v>0.32900000000000001</v>
      </c>
      <c r="D51" s="110">
        <f>$J$15</f>
        <v>0.68899999999999995</v>
      </c>
      <c r="E51" s="111">
        <f>$K$15</f>
        <v>53.13</v>
      </c>
      <c r="F51" s="110">
        <f>$L$15</f>
        <v>0.36</v>
      </c>
      <c r="G51" s="110">
        <f>$M$15</f>
        <v>0.75800000000000001</v>
      </c>
      <c r="H51" s="112">
        <f>$N$15</f>
        <v>50.64</v>
      </c>
    </row>
    <row r="52" spans="2:8" ht="15" customHeight="1" x14ac:dyDescent="0.2">
      <c r="B52" s="109" t="s">
        <v>100</v>
      </c>
      <c r="C52" s="110">
        <f>$I$16</f>
        <v>1.4E-2</v>
      </c>
      <c r="D52" s="110">
        <f>$J$16</f>
        <v>6.056</v>
      </c>
      <c r="E52" s="111">
        <f>$K$16</f>
        <v>21.89</v>
      </c>
      <c r="F52" s="110">
        <f>$L$16</f>
        <v>1.2999999999999999E-2</v>
      </c>
      <c r="G52" s="110">
        <f>$M$16</f>
        <v>5.4059999999999997</v>
      </c>
      <c r="H52" s="112">
        <f>$N$16</f>
        <v>21.48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14.199</v>
      </c>
      <c r="E53" s="111">
        <f>$K$17</f>
        <v>17.05</v>
      </c>
      <c r="F53" s="110">
        <f>$L$17</f>
        <v>0</v>
      </c>
      <c r="G53" s="110">
        <f>$M$17</f>
        <v>15.004</v>
      </c>
      <c r="H53" s="112">
        <f>$N$17</f>
        <v>16.38</v>
      </c>
    </row>
    <row r="54" spans="2:8" ht="15" customHeight="1" x14ac:dyDescent="0.2">
      <c r="B54" s="109" t="s">
        <v>102</v>
      </c>
      <c r="C54" s="110">
        <f>$I$18</f>
        <v>9.4E-2</v>
      </c>
      <c r="D54" s="110">
        <f>$J$18</f>
        <v>2.9660000000000002</v>
      </c>
      <c r="E54" s="111">
        <f>$K$18</f>
        <v>62.02</v>
      </c>
      <c r="F54" s="110">
        <f>$L$18</f>
        <v>9.5000000000000001E-2</v>
      </c>
      <c r="G54" s="110">
        <f>$M$18</f>
        <v>2.8250000000000002</v>
      </c>
      <c r="H54" s="112">
        <f>$N$18</f>
        <v>64.5</v>
      </c>
    </row>
    <row r="55" spans="2:8" ht="15" customHeight="1" x14ac:dyDescent="0.2">
      <c r="B55" s="109" t="s">
        <v>103</v>
      </c>
      <c r="C55" s="110">
        <f>$I$19</f>
        <v>0</v>
      </c>
      <c r="D55" s="110">
        <f>$J$19</f>
        <v>11.061999999999999</v>
      </c>
      <c r="E55" s="111">
        <f>$K$19</f>
        <v>27.65</v>
      </c>
      <c r="F55" s="110">
        <f>$L$19</f>
        <v>0</v>
      </c>
      <c r="G55" s="110">
        <f>$M$19</f>
        <v>11.135</v>
      </c>
      <c r="H55" s="112">
        <f>$N$19</f>
        <v>27.14</v>
      </c>
    </row>
    <row r="56" spans="2:8" ht="15" customHeight="1" x14ac:dyDescent="0.2">
      <c r="B56" s="113" t="s">
        <v>104</v>
      </c>
      <c r="C56" s="114">
        <f>$I$20</f>
        <v>1.6279999999999999</v>
      </c>
      <c r="D56" s="114">
        <f>$J$20</f>
        <v>34.840000000000003</v>
      </c>
      <c r="E56" s="115">
        <f>$K$20</f>
        <v>14.07</v>
      </c>
      <c r="F56" s="114">
        <f>$L$20</f>
        <v>1.6990000000000001</v>
      </c>
      <c r="G56" s="114">
        <f>$M$20</f>
        <v>35.277999999999999</v>
      </c>
      <c r="H56" s="116">
        <f>$N$20</f>
        <v>13.6</v>
      </c>
    </row>
    <row r="59" spans="2:8" ht="15" customHeight="1" x14ac:dyDescent="0.2">
      <c r="B59" s="928" t="s">
        <v>77</v>
      </c>
      <c r="C59" s="926" t="s">
        <v>229</v>
      </c>
      <c r="D59" s="926"/>
      <c r="E59" s="926"/>
      <c r="F59" s="926" t="s">
        <v>230</v>
      </c>
      <c r="G59" s="926"/>
      <c r="H59" s="918"/>
    </row>
    <row r="60" spans="2:8" ht="15" customHeight="1" x14ac:dyDescent="0.2">
      <c r="B60" s="931"/>
      <c r="C60" s="325" t="s">
        <v>78</v>
      </c>
      <c r="D60" s="922" t="s">
        <v>79</v>
      </c>
      <c r="E60" s="922"/>
      <c r="F60" s="697" t="s">
        <v>78</v>
      </c>
      <c r="G60" s="922" t="s">
        <v>79</v>
      </c>
      <c r="H60" s="912"/>
    </row>
    <row r="61" spans="2:8" ht="30" customHeight="1" x14ac:dyDescent="0.2">
      <c r="B61" s="931"/>
      <c r="C61" s="923" t="s">
        <v>327</v>
      </c>
      <c r="D61" s="923"/>
      <c r="E61" s="16" t="s">
        <v>82</v>
      </c>
      <c r="F61" s="923" t="s">
        <v>327</v>
      </c>
      <c r="G61" s="923"/>
      <c r="H61" s="17" t="s">
        <v>82</v>
      </c>
    </row>
    <row r="62" spans="2:8" ht="15" customHeight="1" x14ac:dyDescent="0.2">
      <c r="B62" s="144" t="str">
        <f>Index!$B$4</f>
        <v>Kent South London and East Sussex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11.994999999999999</v>
      </c>
      <c r="D63" s="108">
        <f>$P$9</f>
        <v>180.66800000000001</v>
      </c>
      <c r="E63" s="119">
        <f>$Q$9</f>
        <v>4.87</v>
      </c>
      <c r="F63" s="108">
        <f>$R$9</f>
        <v>11.398</v>
      </c>
      <c r="G63" s="108">
        <f>$S$9</f>
        <v>176.809</v>
      </c>
      <c r="H63" s="120">
        <f>$T$9</f>
        <v>5.42</v>
      </c>
    </row>
    <row r="64" spans="2:8" ht="15" customHeight="1" x14ac:dyDescent="0.2">
      <c r="B64" s="109" t="s">
        <v>94</v>
      </c>
      <c r="C64" s="110">
        <f>$O$10</f>
        <v>1.579</v>
      </c>
      <c r="D64" s="110">
        <f>$P$10</f>
        <v>28.765999999999998</v>
      </c>
      <c r="E64" s="111">
        <f>$Q$10</f>
        <v>12.13</v>
      </c>
      <c r="F64" s="110">
        <f>$R$10</f>
        <v>1.6</v>
      </c>
      <c r="G64" s="110">
        <f>$S$10</f>
        <v>28.452999999999999</v>
      </c>
      <c r="H64" s="112">
        <f>$T$10</f>
        <v>12.25</v>
      </c>
    </row>
    <row r="65" spans="2:8" ht="15" customHeight="1" x14ac:dyDescent="0.2">
      <c r="B65" s="109" t="s">
        <v>95</v>
      </c>
      <c r="C65" s="110">
        <f>$O$11</f>
        <v>5.7670000000000003</v>
      </c>
      <c r="D65" s="110">
        <f>$P$11</f>
        <v>9.4499999999999993</v>
      </c>
      <c r="E65" s="111">
        <f>$Q$11</f>
        <v>31.09</v>
      </c>
      <c r="F65" s="110">
        <f>$R$11</f>
        <v>5.593</v>
      </c>
      <c r="G65" s="110">
        <f>$S$11</f>
        <v>9.2119999999999997</v>
      </c>
      <c r="H65" s="112">
        <f>$T$11</f>
        <v>31.7</v>
      </c>
    </row>
    <row r="66" spans="2:8" ht="15" customHeight="1" x14ac:dyDescent="0.2">
      <c r="B66" s="109" t="s">
        <v>96</v>
      </c>
      <c r="C66" s="110">
        <f>$O$12</f>
        <v>0.35199999999999998</v>
      </c>
      <c r="D66" s="110">
        <f>$P$12</f>
        <v>26.145</v>
      </c>
      <c r="E66" s="111">
        <f>$Q$12</f>
        <v>18.350000000000001</v>
      </c>
      <c r="F66" s="110">
        <f>$R$12</f>
        <v>0.41</v>
      </c>
      <c r="G66" s="110">
        <f>$S$12</f>
        <v>25.222000000000001</v>
      </c>
      <c r="H66" s="112">
        <f>$T$12</f>
        <v>18.920000000000002</v>
      </c>
    </row>
    <row r="67" spans="2:8" ht="15" customHeight="1" x14ac:dyDescent="0.2">
      <c r="B67" s="109" t="s">
        <v>97</v>
      </c>
      <c r="C67" s="110">
        <f>$O$13</f>
        <v>0.26300000000000001</v>
      </c>
      <c r="D67" s="110">
        <f>$P$13</f>
        <v>39.084000000000003</v>
      </c>
      <c r="E67" s="111">
        <f>$Q$13</f>
        <v>15.52</v>
      </c>
      <c r="F67" s="110">
        <f>$R$13</f>
        <v>0.27400000000000002</v>
      </c>
      <c r="G67" s="110">
        <f>$S$13</f>
        <v>40.039000000000001</v>
      </c>
      <c r="H67" s="112">
        <f>$T$13</f>
        <v>17.559999999999999</v>
      </c>
    </row>
    <row r="68" spans="2:8" ht="15" customHeight="1" x14ac:dyDescent="0.2">
      <c r="B68" s="109" t="s">
        <v>98</v>
      </c>
      <c r="C68" s="110">
        <f>$O$14</f>
        <v>1.9570000000000001</v>
      </c>
      <c r="D68" s="110">
        <f>$P$14</f>
        <v>8.5709999999999997</v>
      </c>
      <c r="E68" s="111">
        <f>$Q$14</f>
        <v>25.6</v>
      </c>
      <c r="F68" s="110">
        <f>$R$14</f>
        <v>1.635</v>
      </c>
      <c r="G68" s="110">
        <f>$S$14</f>
        <v>8.7349999999999994</v>
      </c>
      <c r="H68" s="112">
        <f>$T$14</f>
        <v>27.05</v>
      </c>
    </row>
    <row r="69" spans="2:8" ht="15" customHeight="1" x14ac:dyDescent="0.2">
      <c r="B69" s="109" t="s">
        <v>250</v>
      </c>
      <c r="C69" s="110">
        <f>$O$15</f>
        <v>0.35699999999999998</v>
      </c>
      <c r="D69" s="110">
        <f>$P$15</f>
        <v>0.67600000000000005</v>
      </c>
      <c r="E69" s="111">
        <f>$Q$15</f>
        <v>50</v>
      </c>
      <c r="F69" s="110">
        <f>$R$15</f>
        <v>0.35499999999999998</v>
      </c>
      <c r="G69" s="110">
        <f>$S$15</f>
        <v>0.47699999999999998</v>
      </c>
      <c r="H69" s="112">
        <f>$T$15</f>
        <v>60.06</v>
      </c>
    </row>
    <row r="70" spans="2:8" ht="15" customHeight="1" x14ac:dyDescent="0.2">
      <c r="B70" s="109" t="s">
        <v>100</v>
      </c>
      <c r="C70" s="110">
        <f>$O$16</f>
        <v>1.0999999999999999E-2</v>
      </c>
      <c r="D70" s="110">
        <f>$P$16</f>
        <v>4.6879999999999997</v>
      </c>
      <c r="E70" s="111">
        <f>$Q$16</f>
        <v>21.26</v>
      </c>
      <c r="F70" s="110">
        <f>$R$16</f>
        <v>8.9999999999999993E-3</v>
      </c>
      <c r="G70" s="110">
        <f>$S$16</f>
        <v>3.5379999999999998</v>
      </c>
      <c r="H70" s="112">
        <f>$T$16</f>
        <v>17.13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15.426</v>
      </c>
      <c r="E71" s="111">
        <f>$Q$17</f>
        <v>15.94</v>
      </c>
      <c r="F71" s="110">
        <f>$R$17</f>
        <v>0</v>
      </c>
      <c r="G71" s="110">
        <f>$S$17</f>
        <v>15.1</v>
      </c>
      <c r="H71" s="112">
        <f>$T$17</f>
        <v>15.87</v>
      </c>
    </row>
    <row r="72" spans="2:8" ht="15" customHeight="1" x14ac:dyDescent="0.2">
      <c r="B72" s="109" t="s">
        <v>102</v>
      </c>
      <c r="C72" s="110">
        <f>$O$18</f>
        <v>9.0999999999999998E-2</v>
      </c>
      <c r="D72" s="110">
        <f>$P$18</f>
        <v>2.492</v>
      </c>
      <c r="E72" s="111">
        <f>$Q$18</f>
        <v>67.16</v>
      </c>
      <c r="F72" s="110">
        <f>$R$18</f>
        <v>8.5999999999999993E-2</v>
      </c>
      <c r="G72" s="110">
        <f>$S$18</f>
        <v>2.0510000000000002</v>
      </c>
      <c r="H72" s="112">
        <f>$T$18</f>
        <v>66.03</v>
      </c>
    </row>
    <row r="73" spans="2:8" ht="15" customHeight="1" x14ac:dyDescent="0.2">
      <c r="B73" s="109" t="s">
        <v>103</v>
      </c>
      <c r="C73" s="110">
        <f>$O$19</f>
        <v>0</v>
      </c>
      <c r="D73" s="110">
        <f>$P$19</f>
        <v>11.12</v>
      </c>
      <c r="E73" s="111">
        <f>$Q$19</f>
        <v>26.89</v>
      </c>
      <c r="F73" s="110">
        <f>$R$19</f>
        <v>0</v>
      </c>
      <c r="G73" s="110">
        <f>$S$19</f>
        <v>11.01</v>
      </c>
      <c r="H73" s="112">
        <f>$T$19</f>
        <v>26.75</v>
      </c>
    </row>
    <row r="74" spans="2:8" ht="15" customHeight="1" x14ac:dyDescent="0.2">
      <c r="B74" s="113" t="s">
        <v>104</v>
      </c>
      <c r="C74" s="114">
        <f>$O$20</f>
        <v>1.619</v>
      </c>
      <c r="D74" s="114">
        <f>$P$20</f>
        <v>34.637</v>
      </c>
      <c r="E74" s="115">
        <f>$Q$20</f>
        <v>13.29</v>
      </c>
      <c r="F74" s="114">
        <f>$R$20</f>
        <v>1.4339999999999999</v>
      </c>
      <c r="G74" s="114">
        <f>$S$20</f>
        <v>33.317999999999998</v>
      </c>
      <c r="H74" s="116">
        <f>$T$20</f>
        <v>13.28</v>
      </c>
    </row>
    <row r="77" spans="2:8" ht="15" customHeight="1" x14ac:dyDescent="0.2">
      <c r="B77" s="928" t="s">
        <v>77</v>
      </c>
      <c r="C77" s="926" t="s">
        <v>334</v>
      </c>
      <c r="D77" s="926"/>
      <c r="E77" s="926"/>
      <c r="F77" s="926" t="s">
        <v>335</v>
      </c>
      <c r="G77" s="926"/>
      <c r="H77" s="918"/>
    </row>
    <row r="78" spans="2:8" ht="15" customHeight="1" x14ac:dyDescent="0.2">
      <c r="B78" s="931"/>
      <c r="C78" s="325" t="s">
        <v>78</v>
      </c>
      <c r="D78" s="922" t="s">
        <v>79</v>
      </c>
      <c r="E78" s="922"/>
      <c r="F78" s="697" t="s">
        <v>78</v>
      </c>
      <c r="G78" s="922" t="s">
        <v>79</v>
      </c>
      <c r="H78" s="912"/>
    </row>
    <row r="79" spans="2:8" ht="30" customHeight="1" x14ac:dyDescent="0.2">
      <c r="B79" s="931"/>
      <c r="C79" s="923" t="s">
        <v>327</v>
      </c>
      <c r="D79" s="923"/>
      <c r="E79" s="16" t="s">
        <v>82</v>
      </c>
      <c r="F79" s="923" t="s">
        <v>327</v>
      </c>
      <c r="G79" s="923"/>
      <c r="H79" s="17" t="s">
        <v>82</v>
      </c>
    </row>
    <row r="80" spans="2:8" ht="15" customHeight="1" x14ac:dyDescent="0.2">
      <c r="B80" s="144" t="str">
        <f>Index!$B$4</f>
        <v>Kent South London and East Sussex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11.032</v>
      </c>
      <c r="D81" s="108">
        <f>$V$9</f>
        <v>163.54499999999999</v>
      </c>
      <c r="E81" s="119">
        <f>$W$9</f>
        <v>5.92</v>
      </c>
      <c r="F81" s="108">
        <f>$X$9</f>
        <v>10.78</v>
      </c>
      <c r="G81" s="108">
        <f>$Y$9</f>
        <v>150.66900000000001</v>
      </c>
      <c r="H81" s="120">
        <f>$Z$9</f>
        <v>6.1</v>
      </c>
    </row>
    <row r="82" spans="2:8" ht="15" customHeight="1" x14ac:dyDescent="0.2">
      <c r="B82" s="109" t="s">
        <v>94</v>
      </c>
      <c r="C82" s="110">
        <f>$U$10</f>
        <v>1.68</v>
      </c>
      <c r="D82" s="110">
        <f>$V$10</f>
        <v>26.148</v>
      </c>
      <c r="E82" s="111">
        <f>$W$10</f>
        <v>12.44</v>
      </c>
      <c r="F82" s="110">
        <f>$X$10</f>
        <v>1.6850000000000001</v>
      </c>
      <c r="G82" s="110">
        <f>$Y$10</f>
        <v>25.13</v>
      </c>
      <c r="H82" s="112">
        <f>$Z$10</f>
        <v>12.7</v>
      </c>
    </row>
    <row r="83" spans="2:8" ht="15" customHeight="1" x14ac:dyDescent="0.2">
      <c r="B83" s="109" t="s">
        <v>95</v>
      </c>
      <c r="C83" s="110">
        <f>$U$11</f>
        <v>5.47</v>
      </c>
      <c r="D83" s="110">
        <f>$V$11</f>
        <v>8.5169999999999995</v>
      </c>
      <c r="E83" s="111">
        <f>$W$11</f>
        <v>33.64</v>
      </c>
      <c r="F83" s="110">
        <f>$X$11</f>
        <v>5.4749999999999996</v>
      </c>
      <c r="G83" s="110">
        <f>$Y$11</f>
        <v>8.0449999999999999</v>
      </c>
      <c r="H83" s="112">
        <f>$Z$11</f>
        <v>34.43</v>
      </c>
    </row>
    <row r="84" spans="2:8" ht="15" customHeight="1" x14ac:dyDescent="0.2">
      <c r="B84" s="109" t="s">
        <v>96</v>
      </c>
      <c r="C84" s="110">
        <f>$U$12</f>
        <v>0.48599999999999999</v>
      </c>
      <c r="D84" s="110">
        <f>$V$12</f>
        <v>22.635999999999999</v>
      </c>
      <c r="E84" s="111">
        <f>$W$12</f>
        <v>19.91</v>
      </c>
      <c r="F84" s="110">
        <f>$X$12</f>
        <v>0.55600000000000005</v>
      </c>
      <c r="G84" s="110">
        <f>$Y$12</f>
        <v>18.722000000000001</v>
      </c>
      <c r="H84" s="112">
        <f>$Z$12</f>
        <v>18.59</v>
      </c>
    </row>
    <row r="85" spans="2:8" ht="15" customHeight="1" x14ac:dyDescent="0.2">
      <c r="B85" s="109" t="s">
        <v>97</v>
      </c>
      <c r="C85" s="110">
        <f>$U$13</f>
        <v>0.30299999999999999</v>
      </c>
      <c r="D85" s="110">
        <f>$V$13</f>
        <v>38.311</v>
      </c>
      <c r="E85" s="111">
        <f>$W$13</f>
        <v>18.8</v>
      </c>
      <c r="F85" s="110">
        <f>$X$13</f>
        <v>0.33100000000000002</v>
      </c>
      <c r="G85" s="110">
        <f>$Y$13</f>
        <v>35.567</v>
      </c>
      <c r="H85" s="112">
        <f>$Z$13</f>
        <v>19.38</v>
      </c>
    </row>
    <row r="86" spans="2:8" ht="15" customHeight="1" x14ac:dyDescent="0.2">
      <c r="B86" s="109" t="s">
        <v>98</v>
      </c>
      <c r="C86" s="110">
        <f>$U$14</f>
        <v>1.3660000000000001</v>
      </c>
      <c r="D86" s="110">
        <f>$V$14</f>
        <v>7.6950000000000003</v>
      </c>
      <c r="E86" s="111">
        <f>$W$14</f>
        <v>28.95</v>
      </c>
      <c r="F86" s="110">
        <f>$X$14</f>
        <v>1.163</v>
      </c>
      <c r="G86" s="110">
        <f>$Y$14</f>
        <v>6.8760000000000003</v>
      </c>
      <c r="H86" s="112">
        <f>$Z$14</f>
        <v>29.7</v>
      </c>
    </row>
    <row r="87" spans="2:8" ht="15" customHeight="1" x14ac:dyDescent="0.2">
      <c r="B87" s="109" t="s">
        <v>250</v>
      </c>
      <c r="C87" s="110">
        <f>$U$15</f>
        <v>0.35199999999999998</v>
      </c>
      <c r="D87" s="110">
        <f>$V$15</f>
        <v>0.47599999999999998</v>
      </c>
      <c r="E87" s="111">
        <f>$W$15</f>
        <v>61.19</v>
      </c>
      <c r="F87" s="110">
        <f>$X$15</f>
        <v>0.34599999999999997</v>
      </c>
      <c r="G87" s="110">
        <f>$Y$15</f>
        <v>0.58899999999999997</v>
      </c>
      <c r="H87" s="112">
        <f>$Z$15</f>
        <v>52.74</v>
      </c>
    </row>
    <row r="88" spans="2:8" ht="15" customHeight="1" x14ac:dyDescent="0.2">
      <c r="B88" s="109" t="s">
        <v>100</v>
      </c>
      <c r="C88" s="110">
        <f>$U$16</f>
        <v>7.0000000000000001E-3</v>
      </c>
      <c r="D88" s="110">
        <f>$V$16</f>
        <v>2.653</v>
      </c>
      <c r="E88" s="111">
        <f>$W$16</f>
        <v>17.39</v>
      </c>
      <c r="F88" s="110">
        <f>$X$16</f>
        <v>5.0000000000000001E-3</v>
      </c>
      <c r="G88" s="110">
        <f>$Y$16</f>
        <v>2.2930000000000001</v>
      </c>
      <c r="H88" s="112">
        <f>$Z$16</f>
        <v>17.100000000000001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14.287000000000001</v>
      </c>
      <c r="E89" s="111">
        <f>$W$17</f>
        <v>16.09</v>
      </c>
      <c r="F89" s="110">
        <f>$X$17</f>
        <v>0</v>
      </c>
      <c r="G89" s="110">
        <f>$Y$17</f>
        <v>13.824</v>
      </c>
      <c r="H89" s="112">
        <f>$Z$17</f>
        <v>16.05</v>
      </c>
    </row>
    <row r="90" spans="2:8" ht="15" customHeight="1" x14ac:dyDescent="0.2">
      <c r="B90" s="109" t="s">
        <v>102</v>
      </c>
      <c r="C90" s="110">
        <f>$U$18</f>
        <v>7.0999999999999994E-2</v>
      </c>
      <c r="D90" s="110">
        <f>$V$18</f>
        <v>1.663</v>
      </c>
      <c r="E90" s="111">
        <f>$W$18</f>
        <v>64.97</v>
      </c>
      <c r="F90" s="110">
        <f>$X$18</f>
        <v>6.2E-2</v>
      </c>
      <c r="G90" s="110">
        <f>$Y$18</f>
        <v>1.3580000000000001</v>
      </c>
      <c r="H90" s="112">
        <f>$Z$18</f>
        <v>62.7</v>
      </c>
    </row>
    <row r="91" spans="2:8" ht="15" customHeight="1" x14ac:dyDescent="0.2">
      <c r="B91" s="109" t="s">
        <v>103</v>
      </c>
      <c r="C91" s="110">
        <f>$U$19</f>
        <v>0</v>
      </c>
      <c r="D91" s="110">
        <f>$V$19</f>
        <v>10.592000000000001</v>
      </c>
      <c r="E91" s="111">
        <f>$W$19</f>
        <v>26.83</v>
      </c>
      <c r="F91" s="110">
        <f>$X$19</f>
        <v>0</v>
      </c>
      <c r="G91" s="110">
        <f>$Y$19</f>
        <v>10.039999999999999</v>
      </c>
      <c r="H91" s="112">
        <f>$Z$19</f>
        <v>26.96</v>
      </c>
    </row>
    <row r="92" spans="2:8" ht="15" customHeight="1" x14ac:dyDescent="0.2">
      <c r="B92" s="113" t="s">
        <v>104</v>
      </c>
      <c r="C92" s="114">
        <f>$U$20</f>
        <v>1.296</v>
      </c>
      <c r="D92" s="114">
        <f>$V$20</f>
        <v>30.928999999999998</v>
      </c>
      <c r="E92" s="115">
        <f>$W$20</f>
        <v>13.48</v>
      </c>
      <c r="F92" s="114">
        <f>$X$20</f>
        <v>1.1559999999999999</v>
      </c>
      <c r="G92" s="114">
        <f>$Y$20</f>
        <v>28.568999999999999</v>
      </c>
      <c r="H92" s="116">
        <f>$Z$20</f>
        <v>13.53</v>
      </c>
    </row>
    <row r="95" spans="2:8" ht="15" customHeight="1" x14ac:dyDescent="0.2">
      <c r="B95" s="928" t="s">
        <v>77</v>
      </c>
      <c r="C95" s="926" t="s">
        <v>233</v>
      </c>
      <c r="D95" s="926"/>
      <c r="E95" s="926"/>
      <c r="F95" s="926" t="s">
        <v>234</v>
      </c>
      <c r="G95" s="926"/>
      <c r="H95" s="918"/>
    </row>
    <row r="96" spans="2:8" ht="15" customHeight="1" x14ac:dyDescent="0.2">
      <c r="B96" s="931"/>
      <c r="C96" s="325" t="s">
        <v>78</v>
      </c>
      <c r="D96" s="922" t="s">
        <v>79</v>
      </c>
      <c r="E96" s="922"/>
      <c r="F96" s="697" t="s">
        <v>78</v>
      </c>
      <c r="G96" s="922" t="s">
        <v>79</v>
      </c>
      <c r="H96" s="912"/>
    </row>
    <row r="97" spans="2:8" ht="30" customHeight="1" x14ac:dyDescent="0.2">
      <c r="B97" s="931"/>
      <c r="C97" s="923" t="s">
        <v>327</v>
      </c>
      <c r="D97" s="923"/>
      <c r="E97" s="16" t="s">
        <v>82</v>
      </c>
      <c r="F97" s="923" t="s">
        <v>327</v>
      </c>
      <c r="G97" s="923"/>
      <c r="H97" s="17" t="s">
        <v>82</v>
      </c>
    </row>
    <row r="98" spans="2:8" ht="15" customHeight="1" x14ac:dyDescent="0.2">
      <c r="B98" s="144" t="str">
        <f>Index!$B$4</f>
        <v>Kent South London and East Sussex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10.488</v>
      </c>
      <c r="D99" s="108">
        <f>$AB$9</f>
        <v>137.81100000000001</v>
      </c>
      <c r="E99" s="119">
        <f>$AC$9</f>
        <v>5.6</v>
      </c>
      <c r="F99" s="108">
        <f>$AD$9</f>
        <v>9.9789999999999992</v>
      </c>
      <c r="G99" s="108">
        <f>$AE$9</f>
        <v>122.56399999999999</v>
      </c>
      <c r="H99" s="120">
        <f>$AF$9</f>
        <v>5.19</v>
      </c>
    </row>
    <row r="100" spans="2:8" ht="15" customHeight="1" x14ac:dyDescent="0.2">
      <c r="B100" s="109" t="s">
        <v>94</v>
      </c>
      <c r="C100" s="110">
        <f>$AA$10</f>
        <v>1.702</v>
      </c>
      <c r="D100" s="110">
        <f>$AB$10</f>
        <v>24.771999999999998</v>
      </c>
      <c r="E100" s="111">
        <f>$AC$10</f>
        <v>12.78</v>
      </c>
      <c r="F100" s="110">
        <f>$AD$10</f>
        <v>1.6539999999999999</v>
      </c>
      <c r="G100" s="110">
        <f>$AE$10</f>
        <v>24.954000000000001</v>
      </c>
      <c r="H100" s="112">
        <f>$AF$10</f>
        <v>12.89</v>
      </c>
    </row>
    <row r="101" spans="2:8" ht="15" customHeight="1" x14ac:dyDescent="0.2">
      <c r="B101" s="109" t="s">
        <v>95</v>
      </c>
      <c r="C101" s="110">
        <f>$AA$11</f>
        <v>5.4589999999999996</v>
      </c>
      <c r="D101" s="110">
        <f>$AB$11</f>
        <v>6.7270000000000003</v>
      </c>
      <c r="E101" s="111">
        <f>$AC$11</f>
        <v>33.630000000000003</v>
      </c>
      <c r="F101" s="110">
        <f>$AD$11</f>
        <v>5.3449999999999998</v>
      </c>
      <c r="G101" s="110">
        <f>$AE$11</f>
        <v>6.7910000000000004</v>
      </c>
      <c r="H101" s="112">
        <f>$AF$11</f>
        <v>31.78</v>
      </c>
    </row>
    <row r="102" spans="2:8" ht="15" customHeight="1" x14ac:dyDescent="0.2">
      <c r="B102" s="109" t="s">
        <v>96</v>
      </c>
      <c r="C102" s="110">
        <f>$AA$12</f>
        <v>0.55000000000000004</v>
      </c>
      <c r="D102" s="110">
        <f>$AB$12</f>
        <v>16.919</v>
      </c>
      <c r="E102" s="111">
        <f>$AC$12</f>
        <v>18.87</v>
      </c>
      <c r="F102" s="110">
        <f>$AD$12</f>
        <v>0.48699999999999999</v>
      </c>
      <c r="G102" s="110">
        <f>$AE$12</f>
        <v>15.214</v>
      </c>
      <c r="H102" s="112">
        <f>$AF$12</f>
        <v>18.91</v>
      </c>
    </row>
    <row r="103" spans="2:8" ht="15" customHeight="1" x14ac:dyDescent="0.2">
      <c r="B103" s="109" t="s">
        <v>97</v>
      </c>
      <c r="C103" s="110">
        <f>$AA$13</f>
        <v>0.33500000000000002</v>
      </c>
      <c r="D103" s="110">
        <f>$AB$13</f>
        <v>30.547999999999998</v>
      </c>
      <c r="E103" s="111">
        <f>$AC$13</f>
        <v>19.25</v>
      </c>
      <c r="F103" s="110">
        <f>$AD$13</f>
        <v>0.30399999999999999</v>
      </c>
      <c r="G103" s="110">
        <f>$AE$13</f>
        <v>20.468</v>
      </c>
      <c r="H103" s="112">
        <f>$AF$13</f>
        <v>18.52</v>
      </c>
    </row>
    <row r="104" spans="2:8" ht="15" customHeight="1" x14ac:dyDescent="0.2">
      <c r="B104" s="109" t="s">
        <v>98</v>
      </c>
      <c r="C104" s="110">
        <f>$AA$14</f>
        <v>1.0349999999999999</v>
      </c>
      <c r="D104" s="110">
        <f>$AB$14</f>
        <v>6.45</v>
      </c>
      <c r="E104" s="111">
        <f>$AC$14</f>
        <v>28.94</v>
      </c>
      <c r="F104" s="110">
        <f>$AD$14</f>
        <v>0.92800000000000005</v>
      </c>
      <c r="G104" s="110">
        <f>$AE$14</f>
        <v>6.0220000000000002</v>
      </c>
      <c r="H104" s="112">
        <f>$AF$14</f>
        <v>27.74</v>
      </c>
    </row>
    <row r="105" spans="2:8" ht="15" customHeight="1" x14ac:dyDescent="0.2">
      <c r="B105" s="109" t="s">
        <v>250</v>
      </c>
      <c r="C105" s="110">
        <f>$AA$15</f>
        <v>0.33100000000000002</v>
      </c>
      <c r="D105" s="110">
        <f>$AB$15</f>
        <v>0.57499999999999996</v>
      </c>
      <c r="E105" s="111">
        <f>$AC$15</f>
        <v>53.21</v>
      </c>
      <c r="F105" s="110">
        <f>$AD$15</f>
        <v>0.316</v>
      </c>
      <c r="G105" s="110">
        <f>$AE$15</f>
        <v>0.755</v>
      </c>
      <c r="H105" s="112">
        <f>$AF$15</f>
        <v>54.25</v>
      </c>
    </row>
    <row r="106" spans="2:8" ht="15" customHeight="1" x14ac:dyDescent="0.2">
      <c r="B106" s="109" t="s">
        <v>100</v>
      </c>
      <c r="C106" s="110">
        <f>$AA$16</f>
        <v>4.0000000000000001E-3</v>
      </c>
      <c r="D106" s="110">
        <f>$AB$16</f>
        <v>2.4159999999999999</v>
      </c>
      <c r="E106" s="111">
        <f>$AC$16</f>
        <v>24.38</v>
      </c>
      <c r="F106" s="110">
        <f>$AD$16</f>
        <v>4.0000000000000001E-3</v>
      </c>
      <c r="G106" s="110">
        <f>$AE$16</f>
        <v>2.863</v>
      </c>
      <c r="H106" s="112">
        <f>$AF$16</f>
        <v>38.28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13.266999999999999</v>
      </c>
      <c r="E107" s="111">
        <f>$AC$17</f>
        <v>15.95</v>
      </c>
      <c r="F107" s="110">
        <f>$AD$17</f>
        <v>0</v>
      </c>
      <c r="G107" s="110">
        <f>$AE$17</f>
        <v>12.912000000000001</v>
      </c>
      <c r="H107" s="112">
        <f>$AF$17</f>
        <v>15.5</v>
      </c>
    </row>
    <row r="108" spans="2:8" ht="15" customHeight="1" x14ac:dyDescent="0.2">
      <c r="B108" s="109" t="s">
        <v>102</v>
      </c>
      <c r="C108" s="110">
        <f>$AA$18</f>
        <v>6.6000000000000003E-2</v>
      </c>
      <c r="D108" s="110">
        <f>$AB$18</f>
        <v>1.095</v>
      </c>
      <c r="E108" s="111">
        <f>$AC$18</f>
        <v>58.93</v>
      </c>
      <c r="F108" s="110">
        <f>$AD$18</f>
        <v>6.2E-2</v>
      </c>
      <c r="G108" s="110">
        <f>$AE$18</f>
        <v>0.95699999999999996</v>
      </c>
      <c r="H108" s="112">
        <f>$AF$18</f>
        <v>58.31</v>
      </c>
    </row>
    <row r="109" spans="2:8" ht="15" customHeight="1" x14ac:dyDescent="0.2">
      <c r="B109" s="109" t="s">
        <v>103</v>
      </c>
      <c r="C109" s="110">
        <f>$AA$19</f>
        <v>0</v>
      </c>
      <c r="D109" s="110">
        <f>$AB$19</f>
        <v>9.4670000000000005</v>
      </c>
      <c r="E109" s="111">
        <f>$AC$19</f>
        <v>27</v>
      </c>
      <c r="F109" s="110">
        <f>$AD$19</f>
        <v>0</v>
      </c>
      <c r="G109" s="110">
        <f>$AE$19</f>
        <v>8.83</v>
      </c>
      <c r="H109" s="112">
        <f>$AF$19</f>
        <v>26.99</v>
      </c>
    </row>
    <row r="110" spans="2:8" ht="15" customHeight="1" x14ac:dyDescent="0.2">
      <c r="B110" s="113" t="s">
        <v>104</v>
      </c>
      <c r="C110" s="114">
        <f>$AA$20</f>
        <v>1.006</v>
      </c>
      <c r="D110" s="114">
        <f>$AB$20</f>
        <v>25.873000000000001</v>
      </c>
      <c r="E110" s="115">
        <f>$AC$20</f>
        <v>13.69</v>
      </c>
      <c r="F110" s="114">
        <f>$AD$20</f>
        <v>0.88</v>
      </c>
      <c r="G110" s="114">
        <f>$AE$20</f>
        <v>23.033999999999999</v>
      </c>
      <c r="H110" s="116">
        <f>$AF$20</f>
        <v>13.75</v>
      </c>
    </row>
    <row r="113" spans="2:5" ht="15" customHeight="1" x14ac:dyDescent="0.2">
      <c r="B113" s="928" t="s">
        <v>77</v>
      </c>
      <c r="C113" s="926" t="s">
        <v>235</v>
      </c>
      <c r="D113" s="926"/>
      <c r="E113" s="918"/>
    </row>
    <row r="114" spans="2:5" ht="15" customHeight="1" x14ac:dyDescent="0.2">
      <c r="B114" s="931"/>
      <c r="C114" s="325" t="s">
        <v>78</v>
      </c>
      <c r="D114" s="922" t="s">
        <v>79</v>
      </c>
      <c r="E114" s="912"/>
    </row>
    <row r="115" spans="2:5" ht="30" customHeight="1" x14ac:dyDescent="0.2">
      <c r="B115" s="931"/>
      <c r="C115" s="923" t="s">
        <v>327</v>
      </c>
      <c r="D115" s="923"/>
      <c r="E115" s="17" t="s">
        <v>82</v>
      </c>
    </row>
    <row r="116" spans="2:5" ht="15" customHeight="1" x14ac:dyDescent="0.2">
      <c r="B116" s="144" t="str">
        <f>Index!$B$4</f>
        <v>Kent South London and East Sussex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9.8000000000000007</v>
      </c>
      <c r="D117" s="108">
        <f>$AH$9</f>
        <v>111.873</v>
      </c>
      <c r="E117" s="120">
        <f>$AI$9</f>
        <v>4.92</v>
      </c>
    </row>
    <row r="118" spans="2:5" ht="15" customHeight="1" x14ac:dyDescent="0.2">
      <c r="B118" s="109" t="s">
        <v>94</v>
      </c>
      <c r="C118" s="110">
        <f>$AG$10</f>
        <v>1.665</v>
      </c>
      <c r="D118" s="110">
        <f>$AH$10</f>
        <v>23.870999999999999</v>
      </c>
      <c r="E118" s="112">
        <f>$AI$10</f>
        <v>12.86</v>
      </c>
    </row>
    <row r="119" spans="2:5" ht="15" customHeight="1" x14ac:dyDescent="0.2">
      <c r="B119" s="109" t="s">
        <v>95</v>
      </c>
      <c r="C119" s="110">
        <f>$AG$11</f>
        <v>5.4509999999999996</v>
      </c>
      <c r="D119" s="110">
        <f>$AH$11</f>
        <v>7.0289999999999999</v>
      </c>
      <c r="E119" s="112">
        <f>$AI$11</f>
        <v>29.69</v>
      </c>
    </row>
    <row r="120" spans="2:5" ht="15" customHeight="1" x14ac:dyDescent="0.2">
      <c r="B120" s="109" t="s">
        <v>96</v>
      </c>
      <c r="C120" s="110">
        <f>$AG$12</f>
        <v>0.433</v>
      </c>
      <c r="D120" s="110">
        <f>$AH$12</f>
        <v>14.034000000000001</v>
      </c>
      <c r="E120" s="112">
        <f>$AI$12</f>
        <v>18.52</v>
      </c>
    </row>
    <row r="121" spans="2:5" ht="15" customHeight="1" x14ac:dyDescent="0.2">
      <c r="B121" s="109" t="s">
        <v>97</v>
      </c>
      <c r="C121" s="110">
        <f>$AG$13</f>
        <v>0.27100000000000002</v>
      </c>
      <c r="D121" s="110">
        <f>$AH$13</f>
        <v>15.026999999999999</v>
      </c>
      <c r="E121" s="112">
        <f>$AI$13</f>
        <v>15.52</v>
      </c>
    </row>
    <row r="122" spans="2:5" ht="15" customHeight="1" x14ac:dyDescent="0.2">
      <c r="B122" s="109" t="s">
        <v>98</v>
      </c>
      <c r="C122" s="110">
        <f>$AG$14</f>
        <v>0.83799999999999997</v>
      </c>
      <c r="D122" s="110">
        <f>$AH$14</f>
        <v>5.8789999999999996</v>
      </c>
      <c r="E122" s="112">
        <f>$AI$14</f>
        <v>24.26</v>
      </c>
    </row>
    <row r="123" spans="2:5" ht="15" customHeight="1" x14ac:dyDescent="0.2">
      <c r="B123" s="109" t="s">
        <v>250</v>
      </c>
      <c r="C123" s="110">
        <f>$AG$15</f>
        <v>0.29699999999999999</v>
      </c>
      <c r="D123" s="110">
        <f>$AH$15</f>
        <v>0.70299999999999996</v>
      </c>
      <c r="E123" s="112">
        <f>$AI$15</f>
        <v>59.39</v>
      </c>
    </row>
    <row r="124" spans="2:5" ht="15" customHeight="1" x14ac:dyDescent="0.2">
      <c r="B124" s="109" t="s">
        <v>100</v>
      </c>
      <c r="C124" s="110">
        <f>$AG$16</f>
        <v>3.0000000000000001E-3</v>
      </c>
      <c r="D124" s="110">
        <f>$AH$16</f>
        <v>2.9529999999999998</v>
      </c>
      <c r="E124" s="112">
        <f>$AI$16</f>
        <v>38.46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12.205</v>
      </c>
      <c r="E125" s="112">
        <f>$AI$17</f>
        <v>14.8</v>
      </c>
    </row>
    <row r="126" spans="2:5" ht="15" customHeight="1" x14ac:dyDescent="0.2">
      <c r="B126" s="109" t="s">
        <v>102</v>
      </c>
      <c r="C126" s="110">
        <f>$AG$18</f>
        <v>5.2999999999999999E-2</v>
      </c>
      <c r="D126" s="110">
        <f>$AH$18</f>
        <v>0.89</v>
      </c>
      <c r="E126" s="112">
        <f>$AI$18</f>
        <v>56.57</v>
      </c>
    </row>
    <row r="127" spans="2:5" ht="15" customHeight="1" x14ac:dyDescent="0.2">
      <c r="B127" s="109" t="s">
        <v>103</v>
      </c>
      <c r="C127" s="110">
        <f>$AG$19</f>
        <v>0</v>
      </c>
      <c r="D127" s="110">
        <f>$AH$19</f>
        <v>8.1609999999999996</v>
      </c>
      <c r="E127" s="112">
        <f>$AI$19</f>
        <v>27.03</v>
      </c>
    </row>
    <row r="128" spans="2:5" ht="15" customHeight="1" x14ac:dyDescent="0.2">
      <c r="B128" s="113" t="s">
        <v>104</v>
      </c>
      <c r="C128" s="114">
        <f>$AG$20</f>
        <v>0.78900000000000003</v>
      </c>
      <c r="D128" s="114">
        <f>$AH$20</f>
        <v>21.335000000000001</v>
      </c>
      <c r="E128" s="116">
        <f>$AI$20</f>
        <v>13.72</v>
      </c>
    </row>
  </sheetData>
  <mergeCells count="73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399</v>
      </c>
    </row>
    <row r="5" spans="2:6" ht="15" customHeight="1" x14ac:dyDescent="0.2">
      <c r="B5" s="932" t="s">
        <v>269</v>
      </c>
      <c r="C5" s="88" t="s">
        <v>78</v>
      </c>
      <c r="D5" s="934" t="s">
        <v>79</v>
      </c>
      <c r="E5" s="934"/>
      <c r="F5" s="89" t="s">
        <v>80</v>
      </c>
    </row>
    <row r="6" spans="2:6" ht="30" customHeight="1" x14ac:dyDescent="0.2">
      <c r="B6" s="93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4" t="str">
        <f>Index!$B$4</f>
        <v>Kent South London and East Sussex</v>
      </c>
      <c r="C7" s="91"/>
      <c r="D7" s="91"/>
      <c r="E7" s="18"/>
      <c r="F7" s="92"/>
    </row>
    <row r="8" spans="2:6" ht="15" customHeight="1" x14ac:dyDescent="0.2">
      <c r="B8" s="99" t="s">
        <v>336</v>
      </c>
      <c r="C8" s="652">
        <f>'Section 12 data'!$C$13</f>
        <v>1.2800000000000001E-3</v>
      </c>
      <c r="D8" s="653">
        <f>'Section 12 data'!$D$13</f>
        <v>0.46944000000000002</v>
      </c>
      <c r="E8" s="205">
        <f>'Section 12 data'!$E$13</f>
        <v>25.92</v>
      </c>
      <c r="F8" s="654">
        <f>SUM(C8,D8)</f>
        <v>0.47072000000000003</v>
      </c>
    </row>
    <row r="9" spans="2:6" ht="15" customHeight="1" x14ac:dyDescent="0.2">
      <c r="B9" s="100" t="s">
        <v>337</v>
      </c>
      <c r="C9" s="652">
        <f>'Section 12 data'!$C$14</f>
        <v>9.92E-3</v>
      </c>
      <c r="D9" s="653">
        <f>'Section 12 data'!$D$14</f>
        <v>0.78898999999999997</v>
      </c>
      <c r="E9" s="205">
        <f>'Section 12 data'!$E$14</f>
        <v>39.380000000000003</v>
      </c>
      <c r="F9" s="654">
        <f t="shared" ref="F9:F15" si="0">SUM(C9,D9)</f>
        <v>0.79891000000000001</v>
      </c>
    </row>
    <row r="10" spans="2:6" ht="15" customHeight="1" x14ac:dyDescent="0.2">
      <c r="B10" s="99" t="s">
        <v>338</v>
      </c>
      <c r="C10" s="652">
        <f>'Section 12 data'!$C$15</f>
        <v>4.4399999999999995E-3</v>
      </c>
      <c r="D10" s="653">
        <f>'Section 12 data'!$D$15</f>
        <v>2.41412</v>
      </c>
      <c r="E10" s="205">
        <f>'Section 12 data'!$E$15</f>
        <v>17.990943356924735</v>
      </c>
      <c r="F10" s="654">
        <f t="shared" si="0"/>
        <v>2.4185600000000003</v>
      </c>
    </row>
    <row r="11" spans="2:6" ht="15" customHeight="1" x14ac:dyDescent="0.2">
      <c r="B11" s="99" t="s">
        <v>339</v>
      </c>
      <c r="C11" s="652">
        <f>'Section 12 data'!$C$16</f>
        <v>4.7480000000000001E-2</v>
      </c>
      <c r="D11" s="653">
        <f>'Section 12 data'!$D$16</f>
        <v>1.7443000000000002</v>
      </c>
      <c r="E11" s="205">
        <f>'Section 12 data'!$E$16</f>
        <v>23.001550234990354</v>
      </c>
      <c r="F11" s="654">
        <f t="shared" si="0"/>
        <v>1.7917800000000002</v>
      </c>
    </row>
    <row r="12" spans="2:6" ht="15" customHeight="1" x14ac:dyDescent="0.2">
      <c r="B12" s="99" t="s">
        <v>340</v>
      </c>
      <c r="C12" s="652">
        <f>'Section 12 data'!$C$17</f>
        <v>2.206E-2</v>
      </c>
      <c r="D12" s="653">
        <f>'Section 12 data'!$D$17</f>
        <v>1.3227100000000001</v>
      </c>
      <c r="E12" s="205">
        <f>'Section 12 data'!$E$17</f>
        <v>31.67</v>
      </c>
      <c r="F12" s="654">
        <f t="shared" si="0"/>
        <v>1.34477</v>
      </c>
    </row>
    <row r="13" spans="2:6" ht="15" customHeight="1" x14ac:dyDescent="0.2">
      <c r="B13" s="99" t="s">
        <v>341</v>
      </c>
      <c r="C13" s="652">
        <f>'Section 12 data'!$C$18</f>
        <v>1.5550000000000001E-2</v>
      </c>
      <c r="D13" s="653">
        <f>'Section 12 data'!$D$18</f>
        <v>0.65800000000000003</v>
      </c>
      <c r="E13" s="205">
        <f>'Section 12 data'!$E$18</f>
        <v>43.17</v>
      </c>
      <c r="F13" s="654">
        <f t="shared" si="0"/>
        <v>0.67354999999999998</v>
      </c>
    </row>
    <row r="14" spans="2:6" ht="15" customHeight="1" x14ac:dyDescent="0.2">
      <c r="B14" s="99" t="s">
        <v>270</v>
      </c>
      <c r="C14" s="652">
        <f>'Section 12 data'!$C$19</f>
        <v>1.2900000000000001E-3</v>
      </c>
      <c r="D14" s="653">
        <f>'Section 12 data'!$D$19</f>
        <v>0.16440000000000002</v>
      </c>
      <c r="E14" s="205">
        <f>'Section 12 data'!$E$19</f>
        <v>68.209159775892047</v>
      </c>
      <c r="F14" s="654">
        <f t="shared" si="0"/>
        <v>0.16569000000000003</v>
      </c>
    </row>
    <row r="15" spans="2:6" ht="15" customHeight="1" x14ac:dyDescent="0.2">
      <c r="B15" s="101" t="s">
        <v>80</v>
      </c>
      <c r="C15" s="102">
        <f>'Section 12 data'!$C$8</f>
        <v>0.10202</v>
      </c>
      <c r="D15" s="102">
        <f>'Section 12 data'!$D$8</f>
        <v>7.5619700000000005</v>
      </c>
      <c r="E15" s="321">
        <f>'Section 12 data'!$E$8</f>
        <v>12.67</v>
      </c>
      <c r="F15" s="102">
        <f t="shared" si="0"/>
        <v>7.6639900000000001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topLeftCell="H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8"/>
      <c r="B3" s="808" t="s">
        <v>485</v>
      </c>
      <c r="C3" s="809"/>
      <c r="D3" s="809"/>
      <c r="E3" s="809"/>
      <c r="F3" s="810"/>
      <c r="H3" s="808" t="s">
        <v>485</v>
      </c>
      <c r="I3" s="811"/>
      <c r="J3" s="811"/>
      <c r="K3" s="811"/>
      <c r="L3" s="811"/>
      <c r="M3" s="811"/>
      <c r="N3" s="812"/>
      <c r="P3" s="808" t="s">
        <v>485</v>
      </c>
      <c r="Q3" s="809"/>
      <c r="R3" s="809"/>
      <c r="S3" s="809"/>
      <c r="T3" s="810"/>
    </row>
    <row r="4" spans="1:20" ht="13.5" thickBot="1" x14ac:dyDescent="0.25">
      <c r="A4" s="278"/>
      <c r="B4" s="286" t="s">
        <v>78</v>
      </c>
      <c r="C4" s="287" t="s">
        <v>381</v>
      </c>
      <c r="D4" s="287" t="s">
        <v>484</v>
      </c>
      <c r="E4" s="290" t="s">
        <v>482</v>
      </c>
      <c r="F4" s="288" t="s">
        <v>380</v>
      </c>
      <c r="H4" s="289" t="s">
        <v>310</v>
      </c>
      <c r="I4" s="290" t="s">
        <v>381</v>
      </c>
      <c r="J4" s="287" t="s">
        <v>484</v>
      </c>
      <c r="K4" s="290" t="s">
        <v>82</v>
      </c>
      <c r="L4" s="290" t="s">
        <v>311</v>
      </c>
      <c r="M4" s="290" t="s">
        <v>482</v>
      </c>
      <c r="N4" s="291" t="s">
        <v>380</v>
      </c>
      <c r="P4" s="286" t="s">
        <v>489</v>
      </c>
      <c r="Q4" s="287" t="s">
        <v>381</v>
      </c>
      <c r="R4" s="287" t="s">
        <v>484</v>
      </c>
      <c r="S4" s="290" t="s">
        <v>482</v>
      </c>
      <c r="T4" s="288" t="s">
        <v>380</v>
      </c>
    </row>
    <row r="5" spans="1:20" x14ac:dyDescent="0.2">
      <c r="A5" s="278"/>
      <c r="B5" s="304" t="s">
        <v>92</v>
      </c>
      <c r="C5" s="305">
        <v>2013</v>
      </c>
      <c r="D5" s="294">
        <v>536.35400000000004</v>
      </c>
      <c r="E5" s="334"/>
      <c r="F5" s="342"/>
      <c r="G5" s="326"/>
      <c r="H5" s="337" t="s">
        <v>92</v>
      </c>
      <c r="I5" s="305">
        <v>2013</v>
      </c>
      <c r="J5" s="281">
        <v>2809.69</v>
      </c>
      <c r="K5" s="281">
        <v>10.58</v>
      </c>
      <c r="L5" s="294">
        <f t="shared" ref="L5:L15" si="0">(K5*J5)/100</f>
        <v>297.26520199999999</v>
      </c>
      <c r="M5" s="334"/>
      <c r="N5" s="342"/>
      <c r="O5" s="326"/>
      <c r="P5" s="337" t="s">
        <v>92</v>
      </c>
      <c r="Q5" s="305">
        <v>2013</v>
      </c>
      <c r="R5" s="294">
        <f>D5+J5</f>
        <v>3346.0439999999999</v>
      </c>
      <c r="S5" s="334"/>
      <c r="T5" s="342"/>
    </row>
    <row r="6" spans="1:20" x14ac:dyDescent="0.2">
      <c r="A6" s="278"/>
      <c r="B6" s="292"/>
      <c r="C6" s="293">
        <v>2017</v>
      </c>
      <c r="D6" s="284">
        <v>604.83000000000004</v>
      </c>
      <c r="E6" s="335"/>
      <c r="F6" s="343"/>
      <c r="G6" s="326"/>
      <c r="H6" s="338"/>
      <c r="I6" s="293">
        <v>2017</v>
      </c>
      <c r="J6" s="282">
        <v>2581.4180000000001</v>
      </c>
      <c r="K6" s="282">
        <v>10.1</v>
      </c>
      <c r="L6" s="284">
        <f t="shared" si="0"/>
        <v>260.72321800000003</v>
      </c>
      <c r="M6" s="335"/>
      <c r="N6" s="343"/>
      <c r="O6" s="326"/>
      <c r="P6" s="338"/>
      <c r="Q6" s="293">
        <v>2017</v>
      </c>
      <c r="R6" s="284">
        <f t="shared" ref="R6:R15" si="1">D6+J6</f>
        <v>3186.248</v>
      </c>
      <c r="S6" s="335"/>
      <c r="T6" s="343"/>
    </row>
    <row r="7" spans="1:20" x14ac:dyDescent="0.2">
      <c r="A7" s="278"/>
      <c r="B7" s="292"/>
      <c r="C7" s="293">
        <v>2022</v>
      </c>
      <c r="D7" s="284">
        <v>668.601</v>
      </c>
      <c r="E7" s="335"/>
      <c r="F7" s="343"/>
      <c r="G7" s="326"/>
      <c r="H7" s="338"/>
      <c r="I7" s="293">
        <v>2022</v>
      </c>
      <c r="J7" s="282">
        <v>2339.527</v>
      </c>
      <c r="K7" s="282">
        <v>10.17</v>
      </c>
      <c r="L7" s="284">
        <f t="shared" si="0"/>
        <v>237.92989590000002</v>
      </c>
      <c r="M7" s="335"/>
      <c r="N7" s="343"/>
      <c r="O7" s="326"/>
      <c r="P7" s="338"/>
      <c r="Q7" s="293">
        <v>2022</v>
      </c>
      <c r="R7" s="284">
        <f t="shared" si="1"/>
        <v>3008.1280000000002</v>
      </c>
      <c r="S7" s="335"/>
      <c r="T7" s="343"/>
    </row>
    <row r="8" spans="1:20" x14ac:dyDescent="0.2">
      <c r="A8" s="278"/>
      <c r="B8" s="292"/>
      <c r="C8" s="293">
        <v>2027</v>
      </c>
      <c r="D8" s="284">
        <v>734.24900000000002</v>
      </c>
      <c r="E8" s="335"/>
      <c r="F8" s="343"/>
      <c r="G8" s="326"/>
      <c r="H8" s="338"/>
      <c r="I8" s="293">
        <v>2027</v>
      </c>
      <c r="J8" s="282">
        <v>1845.934</v>
      </c>
      <c r="K8" s="282">
        <v>12.41</v>
      </c>
      <c r="L8" s="284">
        <f t="shared" si="0"/>
        <v>229.08040939999998</v>
      </c>
      <c r="M8" s="335"/>
      <c r="N8" s="343"/>
      <c r="O8" s="326"/>
      <c r="P8" s="338"/>
      <c r="Q8" s="293">
        <v>2027</v>
      </c>
      <c r="R8" s="284">
        <f t="shared" si="1"/>
        <v>2580.183</v>
      </c>
      <c r="S8" s="335"/>
      <c r="T8" s="343"/>
    </row>
    <row r="9" spans="1:20" x14ac:dyDescent="0.2">
      <c r="A9" s="278"/>
      <c r="B9" s="292"/>
      <c r="C9" s="293">
        <v>2032</v>
      </c>
      <c r="D9" s="284">
        <v>770.95399999999995</v>
      </c>
      <c r="E9" s="335"/>
      <c r="F9" s="343"/>
      <c r="G9" s="326"/>
      <c r="H9" s="338"/>
      <c r="I9" s="293">
        <v>2032</v>
      </c>
      <c r="J9" s="282">
        <v>1693.836</v>
      </c>
      <c r="K9" s="282">
        <v>13.14</v>
      </c>
      <c r="L9" s="284">
        <f t="shared" si="0"/>
        <v>222.57005040000001</v>
      </c>
      <c r="M9" s="335"/>
      <c r="N9" s="343"/>
      <c r="O9" s="326"/>
      <c r="P9" s="338"/>
      <c r="Q9" s="293">
        <v>2032</v>
      </c>
      <c r="R9" s="284">
        <f t="shared" si="1"/>
        <v>2464.79</v>
      </c>
      <c r="S9" s="335"/>
      <c r="T9" s="343"/>
    </row>
    <row r="10" spans="1:20" x14ac:dyDescent="0.2">
      <c r="A10" s="278"/>
      <c r="B10" s="292"/>
      <c r="C10" s="293">
        <v>2037</v>
      </c>
      <c r="D10" s="284">
        <v>798.75</v>
      </c>
      <c r="E10" s="335"/>
      <c r="F10" s="343"/>
      <c r="G10" s="326"/>
      <c r="H10" s="338"/>
      <c r="I10" s="293">
        <v>2037</v>
      </c>
      <c r="J10" s="282">
        <v>1578.6469999999999</v>
      </c>
      <c r="K10" s="282">
        <v>13.72</v>
      </c>
      <c r="L10" s="284">
        <f>(K10*J10)/100</f>
        <v>216.59036840000002</v>
      </c>
      <c r="M10" s="335"/>
      <c r="N10" s="343"/>
      <c r="O10" s="326"/>
      <c r="P10" s="338"/>
      <c r="Q10" s="293">
        <v>2037</v>
      </c>
      <c r="R10" s="284">
        <f>D10+J10</f>
        <v>2377.3969999999999</v>
      </c>
      <c r="S10" s="335"/>
      <c r="T10" s="343"/>
    </row>
    <row r="11" spans="1:20" x14ac:dyDescent="0.2">
      <c r="A11" s="278"/>
      <c r="B11" s="292"/>
      <c r="C11" s="293">
        <v>2042</v>
      </c>
      <c r="D11" s="284">
        <v>788.05</v>
      </c>
      <c r="E11" s="335"/>
      <c r="F11" s="343"/>
      <c r="G11" s="326"/>
      <c r="H11" s="338"/>
      <c r="I11" s="293">
        <v>2042</v>
      </c>
      <c r="J11" s="282">
        <v>1335.415</v>
      </c>
      <c r="K11" s="282">
        <v>15.22</v>
      </c>
      <c r="L11" s="284">
        <f>(K11*J11)/100</f>
        <v>203.25016299999999</v>
      </c>
      <c r="M11" s="335"/>
      <c r="N11" s="343"/>
      <c r="O11" s="326"/>
      <c r="P11" s="338"/>
      <c r="Q11" s="293">
        <v>2042</v>
      </c>
      <c r="R11" s="284">
        <f>D11+J11</f>
        <v>2123.4650000000001</v>
      </c>
      <c r="S11" s="335"/>
      <c r="T11" s="343"/>
    </row>
    <row r="12" spans="1:20" x14ac:dyDescent="0.2">
      <c r="A12" s="278"/>
      <c r="B12" s="292"/>
      <c r="C12" s="293">
        <v>2047</v>
      </c>
      <c r="D12" s="284">
        <v>785.36900000000003</v>
      </c>
      <c r="E12" s="335"/>
      <c r="F12" s="343"/>
      <c r="G12" s="326"/>
      <c r="H12" s="338"/>
      <c r="I12" s="293">
        <v>2047</v>
      </c>
      <c r="J12" s="282">
        <v>1009.277</v>
      </c>
      <c r="K12" s="282">
        <v>14.01</v>
      </c>
      <c r="L12" s="284">
        <f>(K12*J12)/100</f>
        <v>141.39970769999999</v>
      </c>
      <c r="M12" s="335"/>
      <c r="N12" s="343"/>
      <c r="O12" s="326"/>
      <c r="P12" s="338"/>
      <c r="Q12" s="293">
        <v>2047</v>
      </c>
      <c r="R12" s="284">
        <f>D12+J12</f>
        <v>1794.6460000000002</v>
      </c>
      <c r="S12" s="335"/>
      <c r="T12" s="343"/>
    </row>
    <row r="13" spans="1:20" x14ac:dyDescent="0.2">
      <c r="A13" s="278"/>
      <c r="B13" s="292"/>
      <c r="C13" s="293">
        <v>2052</v>
      </c>
      <c r="D13" s="284">
        <v>676.64800000000002</v>
      </c>
      <c r="E13" s="335"/>
      <c r="F13" s="343"/>
      <c r="G13" s="326"/>
      <c r="H13" s="338"/>
      <c r="I13" s="293">
        <v>2052</v>
      </c>
      <c r="J13" s="282">
        <v>1054.4870000000001</v>
      </c>
      <c r="K13" s="282">
        <v>14.31</v>
      </c>
      <c r="L13" s="284">
        <f>(K13*J13)/100</f>
        <v>150.89708970000001</v>
      </c>
      <c r="M13" s="335"/>
      <c r="N13" s="343"/>
      <c r="O13" s="326"/>
      <c r="P13" s="338"/>
      <c r="Q13" s="293">
        <v>2052</v>
      </c>
      <c r="R13" s="284">
        <f>D13+J13</f>
        <v>1731.1350000000002</v>
      </c>
      <c r="S13" s="335"/>
      <c r="T13" s="343"/>
    </row>
    <row r="14" spans="1:20" x14ac:dyDescent="0.2">
      <c r="A14" s="278"/>
      <c r="B14" s="292"/>
      <c r="C14" s="293">
        <v>2057</v>
      </c>
      <c r="D14" s="284">
        <v>655.30200000000002</v>
      </c>
      <c r="E14" s="335"/>
      <c r="F14" s="343"/>
      <c r="G14" s="326"/>
      <c r="H14" s="338"/>
      <c r="I14" s="293">
        <v>2057</v>
      </c>
      <c r="J14" s="282">
        <v>1255</v>
      </c>
      <c r="K14" s="282">
        <v>13.59</v>
      </c>
      <c r="L14" s="284">
        <f>(K14*J14)/100</f>
        <v>170.55450000000002</v>
      </c>
      <c r="M14" s="335"/>
      <c r="N14" s="343"/>
      <c r="O14" s="326"/>
      <c r="P14" s="338"/>
      <c r="Q14" s="293">
        <v>2057</v>
      </c>
      <c r="R14" s="284">
        <f>D14+J14</f>
        <v>1910.3020000000001</v>
      </c>
      <c r="S14" s="335"/>
      <c r="T14" s="343"/>
    </row>
    <row r="15" spans="1:20" ht="13.5" thickBot="1" x14ac:dyDescent="0.25">
      <c r="A15" s="278"/>
      <c r="B15" s="297"/>
      <c r="C15" s="298">
        <v>2062</v>
      </c>
      <c r="D15" s="299">
        <v>451.76299999999998</v>
      </c>
      <c r="E15" s="336"/>
      <c r="F15" s="344"/>
      <c r="G15" s="326"/>
      <c r="H15" s="339"/>
      <c r="I15" s="298">
        <v>2062</v>
      </c>
      <c r="J15" s="340">
        <v>1383.434</v>
      </c>
      <c r="K15" s="340">
        <v>12.94</v>
      </c>
      <c r="L15" s="299">
        <f t="shared" si="0"/>
        <v>179.01635959999999</v>
      </c>
      <c r="M15" s="336"/>
      <c r="N15" s="344"/>
      <c r="O15" s="326"/>
      <c r="P15" s="339"/>
      <c r="Q15" s="298">
        <v>2062</v>
      </c>
      <c r="R15" s="299">
        <f t="shared" si="1"/>
        <v>1835.1969999999999</v>
      </c>
      <c r="S15" s="336"/>
      <c r="T15" s="344"/>
    </row>
    <row r="16" spans="1:20" x14ac:dyDescent="0.2">
      <c r="A16" s="278"/>
      <c r="B16" s="302"/>
      <c r="C16" s="303"/>
      <c r="D16" s="284"/>
      <c r="E16" s="284"/>
      <c r="F16" s="279"/>
      <c r="G16" s="326"/>
      <c r="H16" s="341"/>
      <c r="I16" s="303"/>
      <c r="J16" s="284"/>
      <c r="K16" s="284"/>
      <c r="L16" s="284"/>
      <c r="M16" s="284"/>
      <c r="N16" s="279"/>
      <c r="O16" s="326"/>
      <c r="P16" s="341"/>
      <c r="Q16" s="303"/>
      <c r="R16" s="284"/>
      <c r="S16" s="284"/>
      <c r="T16" s="279"/>
    </row>
    <row r="17" spans="1:20" ht="13.5" thickBot="1" x14ac:dyDescent="0.25"/>
    <row r="18" spans="1:20" x14ac:dyDescent="0.2">
      <c r="A18" s="278"/>
      <c r="B18" s="808" t="s">
        <v>486</v>
      </c>
      <c r="C18" s="813"/>
      <c r="D18" s="813"/>
      <c r="E18" s="813"/>
      <c r="F18" s="814"/>
      <c r="H18" s="808" t="s">
        <v>486</v>
      </c>
      <c r="I18" s="811"/>
      <c r="J18" s="811"/>
      <c r="K18" s="811"/>
      <c r="L18" s="811"/>
      <c r="M18" s="811"/>
      <c r="N18" s="812"/>
      <c r="P18" s="808" t="s">
        <v>486</v>
      </c>
      <c r="Q18" s="813"/>
      <c r="R18" s="813"/>
      <c r="S18" s="813"/>
      <c r="T18" s="814"/>
    </row>
    <row r="19" spans="1:20" ht="13.5" thickBot="1" x14ac:dyDescent="0.25">
      <c r="A19" s="278"/>
      <c r="B19" s="286" t="s">
        <v>78</v>
      </c>
      <c r="C19" s="287" t="s">
        <v>483</v>
      </c>
      <c r="D19" s="287" t="s">
        <v>379</v>
      </c>
      <c r="E19" s="290" t="s">
        <v>482</v>
      </c>
      <c r="F19" s="288" t="s">
        <v>380</v>
      </c>
      <c r="H19" s="289" t="s">
        <v>310</v>
      </c>
      <c r="I19" s="287" t="s">
        <v>483</v>
      </c>
      <c r="J19" s="287" t="s">
        <v>379</v>
      </c>
      <c r="K19" s="290" t="s">
        <v>82</v>
      </c>
      <c r="L19" s="290" t="s">
        <v>311</v>
      </c>
      <c r="M19" s="290" t="s">
        <v>482</v>
      </c>
      <c r="N19" s="291" t="s">
        <v>380</v>
      </c>
      <c r="P19" s="286" t="s">
        <v>489</v>
      </c>
      <c r="Q19" s="287" t="s">
        <v>483</v>
      </c>
      <c r="R19" s="287" t="s">
        <v>379</v>
      </c>
      <c r="S19" s="290" t="s">
        <v>482</v>
      </c>
      <c r="T19" s="288" t="s">
        <v>380</v>
      </c>
    </row>
    <row r="20" spans="1:20" x14ac:dyDescent="0.2">
      <c r="A20" s="278"/>
      <c r="B20" s="304" t="s">
        <v>92</v>
      </c>
      <c r="C20" s="305" t="s">
        <v>333</v>
      </c>
      <c r="D20" s="294">
        <v>28.231999999999999</v>
      </c>
      <c r="E20" s="296">
        <v>4</v>
      </c>
      <c r="F20" s="332">
        <f>D20*E20</f>
        <v>112.928</v>
      </c>
      <c r="H20" s="304" t="s">
        <v>92</v>
      </c>
      <c r="I20" s="305" t="s">
        <v>333</v>
      </c>
      <c r="J20" s="295">
        <v>2727.0740000000001</v>
      </c>
      <c r="K20" s="295">
        <v>10.09</v>
      </c>
      <c r="L20" s="296">
        <f t="shared" ref="L20:L30" si="2">(K20*J20)/100</f>
        <v>275.16176660000002</v>
      </c>
      <c r="M20" s="296">
        <v>4</v>
      </c>
      <c r="N20" s="332">
        <f>J20*M20</f>
        <v>10908.296</v>
      </c>
      <c r="P20" s="304" t="s">
        <v>92</v>
      </c>
      <c r="Q20" s="305" t="s">
        <v>333</v>
      </c>
      <c r="R20" s="294">
        <f>D20+J20</f>
        <v>2755.306</v>
      </c>
      <c r="S20" s="296">
        <v>4</v>
      </c>
      <c r="T20" s="332">
        <f>R20*S20</f>
        <v>11021.224</v>
      </c>
    </row>
    <row r="21" spans="1:20" x14ac:dyDescent="0.2">
      <c r="A21" s="278"/>
      <c r="B21" s="292"/>
      <c r="C21" s="293" t="s">
        <v>224</v>
      </c>
      <c r="D21" s="284">
        <v>28.704999999999998</v>
      </c>
      <c r="E21" s="285">
        <v>5</v>
      </c>
      <c r="F21" s="283">
        <f t="shared" ref="F21:F30" si="3">D21*E21</f>
        <v>143.52499999999998</v>
      </c>
      <c r="H21" s="292"/>
      <c r="I21" s="293" t="s">
        <v>224</v>
      </c>
      <c r="J21" s="280">
        <v>2502.1619999999998</v>
      </c>
      <c r="K21" s="280">
        <v>9.92</v>
      </c>
      <c r="L21" s="285">
        <f t="shared" si="2"/>
        <v>248.21447039999998</v>
      </c>
      <c r="M21" s="285">
        <v>5</v>
      </c>
      <c r="N21" s="283">
        <f t="shared" ref="N21:N30" si="4">J21*M21</f>
        <v>12510.81</v>
      </c>
      <c r="P21" s="292"/>
      <c r="Q21" s="293" t="s">
        <v>224</v>
      </c>
      <c r="R21" s="284">
        <f t="shared" ref="R21:R30" si="5">D21+J21</f>
        <v>2530.8669999999997</v>
      </c>
      <c r="S21" s="285">
        <v>5</v>
      </c>
      <c r="T21" s="283">
        <f t="shared" ref="T21:T30" si="6">R21*S21</f>
        <v>12654.334999999999</v>
      </c>
    </row>
    <row r="22" spans="1:20" x14ac:dyDescent="0.2">
      <c r="A22" s="278"/>
      <c r="B22" s="292"/>
      <c r="C22" s="293" t="s">
        <v>227</v>
      </c>
      <c r="D22" s="284">
        <v>26.861999999999998</v>
      </c>
      <c r="E22" s="285">
        <v>5</v>
      </c>
      <c r="F22" s="283">
        <f t="shared" si="3"/>
        <v>134.31</v>
      </c>
      <c r="H22" s="292"/>
      <c r="I22" s="293" t="s">
        <v>227</v>
      </c>
      <c r="J22" s="280">
        <v>2064.3150000000001</v>
      </c>
      <c r="K22" s="280">
        <v>11.03</v>
      </c>
      <c r="L22" s="285">
        <f t="shared" si="2"/>
        <v>227.69394449999999</v>
      </c>
      <c r="M22" s="285">
        <v>5</v>
      </c>
      <c r="N22" s="283">
        <f t="shared" si="4"/>
        <v>10321.575000000001</v>
      </c>
      <c r="P22" s="292"/>
      <c r="Q22" s="293" t="s">
        <v>227</v>
      </c>
      <c r="R22" s="284">
        <f t="shared" si="5"/>
        <v>2091.1770000000001</v>
      </c>
      <c r="S22" s="285">
        <v>5</v>
      </c>
      <c r="T22" s="283">
        <f t="shared" si="6"/>
        <v>10455.885</v>
      </c>
    </row>
    <row r="23" spans="1:20" x14ac:dyDescent="0.2">
      <c r="A23" s="278"/>
      <c r="B23" s="292"/>
      <c r="C23" s="293" t="s">
        <v>228</v>
      </c>
      <c r="D23" s="284">
        <v>25.794</v>
      </c>
      <c r="E23" s="285">
        <v>5</v>
      </c>
      <c r="F23" s="283">
        <f t="shared" si="3"/>
        <v>128.97</v>
      </c>
      <c r="H23" s="292"/>
      <c r="I23" s="293" t="s">
        <v>228</v>
      </c>
      <c r="J23" s="280">
        <v>1706.454</v>
      </c>
      <c r="K23" s="280">
        <v>12.92</v>
      </c>
      <c r="L23" s="285">
        <f t="shared" si="2"/>
        <v>220.47385679999999</v>
      </c>
      <c r="M23" s="285">
        <v>5</v>
      </c>
      <c r="N23" s="283">
        <f t="shared" si="4"/>
        <v>8532.27</v>
      </c>
      <c r="P23" s="292"/>
      <c r="Q23" s="293" t="s">
        <v>228</v>
      </c>
      <c r="R23" s="284">
        <f t="shared" si="5"/>
        <v>1732.248</v>
      </c>
      <c r="S23" s="285">
        <v>5</v>
      </c>
      <c r="T23" s="283">
        <f t="shared" si="6"/>
        <v>8661.24</v>
      </c>
    </row>
    <row r="24" spans="1:20" x14ac:dyDescent="0.2">
      <c r="A24" s="278"/>
      <c r="B24" s="292"/>
      <c r="C24" s="293" t="s">
        <v>229</v>
      </c>
      <c r="D24" s="284">
        <v>24.859000000000002</v>
      </c>
      <c r="E24" s="285">
        <v>5</v>
      </c>
      <c r="F24" s="283">
        <f t="shared" si="3"/>
        <v>124.29500000000002</v>
      </c>
      <c r="H24" s="292"/>
      <c r="I24" s="293" t="s">
        <v>229</v>
      </c>
      <c r="J24" s="280">
        <v>1609.4549999999999</v>
      </c>
      <c r="K24" s="280">
        <v>13.29</v>
      </c>
      <c r="L24" s="285">
        <f t="shared" si="2"/>
        <v>213.89656949999997</v>
      </c>
      <c r="M24" s="285">
        <v>5</v>
      </c>
      <c r="N24" s="283">
        <f t="shared" si="4"/>
        <v>8047.2749999999996</v>
      </c>
      <c r="P24" s="292"/>
      <c r="Q24" s="293" t="s">
        <v>229</v>
      </c>
      <c r="R24" s="284">
        <f t="shared" si="5"/>
        <v>1634.3139999999999</v>
      </c>
      <c r="S24" s="285">
        <v>5</v>
      </c>
      <c r="T24" s="283">
        <f t="shared" si="6"/>
        <v>8171.57</v>
      </c>
    </row>
    <row r="25" spans="1:20" x14ac:dyDescent="0.2">
      <c r="A25" s="278"/>
      <c r="B25" s="292"/>
      <c r="C25" s="293" t="s">
        <v>230</v>
      </c>
      <c r="D25" s="284">
        <v>23.103999999999999</v>
      </c>
      <c r="E25" s="285">
        <v>5</v>
      </c>
      <c r="F25" s="283">
        <f>D25*E25</f>
        <v>115.52</v>
      </c>
      <c r="H25" s="292"/>
      <c r="I25" s="293" t="s">
        <v>230</v>
      </c>
      <c r="J25" s="280">
        <v>1401.5070000000001</v>
      </c>
      <c r="K25" s="280">
        <v>14.25</v>
      </c>
      <c r="L25" s="285">
        <f>(K25*J25)/100</f>
        <v>199.71474750000002</v>
      </c>
      <c r="M25" s="285">
        <v>5</v>
      </c>
      <c r="N25" s="283">
        <f>J25*M25</f>
        <v>7007.5349999999999</v>
      </c>
      <c r="P25" s="292"/>
      <c r="Q25" s="293" t="s">
        <v>230</v>
      </c>
      <c r="R25" s="284">
        <f>D25+J25</f>
        <v>1424.6110000000001</v>
      </c>
      <c r="S25" s="285">
        <v>5</v>
      </c>
      <c r="T25" s="283">
        <f>R25*S25</f>
        <v>7123.0550000000003</v>
      </c>
    </row>
    <row r="26" spans="1:20" x14ac:dyDescent="0.2">
      <c r="A26" s="278"/>
      <c r="B26" s="292"/>
      <c r="C26" s="293" t="s">
        <v>334</v>
      </c>
      <c r="D26" s="284">
        <v>21.776</v>
      </c>
      <c r="E26" s="285">
        <v>5</v>
      </c>
      <c r="F26" s="283">
        <f>D26*E26</f>
        <v>108.88</v>
      </c>
      <c r="H26" s="292"/>
      <c r="I26" s="293" t="s">
        <v>334</v>
      </c>
      <c r="J26" s="280">
        <v>1130.3800000000001</v>
      </c>
      <c r="K26" s="280">
        <v>12.74</v>
      </c>
      <c r="L26" s="285">
        <f>(K26*J26)/100</f>
        <v>144.010412</v>
      </c>
      <c r="M26" s="285">
        <v>5</v>
      </c>
      <c r="N26" s="283">
        <f>J26*M26</f>
        <v>5651.9000000000005</v>
      </c>
      <c r="P26" s="292"/>
      <c r="Q26" s="293" t="s">
        <v>334</v>
      </c>
      <c r="R26" s="284">
        <f>D26+J26</f>
        <v>1152.1560000000002</v>
      </c>
      <c r="S26" s="285">
        <v>5</v>
      </c>
      <c r="T26" s="283">
        <f>R26*S26</f>
        <v>5760.7800000000007</v>
      </c>
    </row>
    <row r="27" spans="1:20" x14ac:dyDescent="0.2">
      <c r="A27" s="278"/>
      <c r="B27" s="292"/>
      <c r="C27" s="293" t="s">
        <v>335</v>
      </c>
      <c r="D27" s="284">
        <v>19.619</v>
      </c>
      <c r="E27" s="285">
        <v>5</v>
      </c>
      <c r="F27" s="283">
        <f>D27*E27</f>
        <v>98.094999999999999</v>
      </c>
      <c r="H27" s="292"/>
      <c r="I27" s="293" t="s">
        <v>335</v>
      </c>
      <c r="J27" s="280">
        <v>1046.519</v>
      </c>
      <c r="K27" s="280">
        <v>13.93</v>
      </c>
      <c r="L27" s="285">
        <f>(K27*J27)/100</f>
        <v>145.7800967</v>
      </c>
      <c r="M27" s="285">
        <v>5</v>
      </c>
      <c r="N27" s="283">
        <f>J27*M27</f>
        <v>5232.5950000000003</v>
      </c>
      <c r="P27" s="292"/>
      <c r="Q27" s="293" t="s">
        <v>335</v>
      </c>
      <c r="R27" s="284">
        <f>D27+J27</f>
        <v>1066.1379999999999</v>
      </c>
      <c r="S27" s="285">
        <v>5</v>
      </c>
      <c r="T27" s="283">
        <f>R27*S27</f>
        <v>5330.69</v>
      </c>
    </row>
    <row r="28" spans="1:20" x14ac:dyDescent="0.2">
      <c r="A28" s="278"/>
      <c r="B28" s="292"/>
      <c r="C28" s="293" t="s">
        <v>233</v>
      </c>
      <c r="D28" s="284">
        <v>17.498000000000001</v>
      </c>
      <c r="E28" s="285">
        <v>5</v>
      </c>
      <c r="F28" s="283">
        <f>D28*E28</f>
        <v>87.490000000000009</v>
      </c>
      <c r="H28" s="292"/>
      <c r="I28" s="293" t="s">
        <v>233</v>
      </c>
      <c r="J28" s="280">
        <v>1172.43</v>
      </c>
      <c r="K28" s="280">
        <v>13.91</v>
      </c>
      <c r="L28" s="285">
        <f>(K28*J28)/100</f>
        <v>163.085013</v>
      </c>
      <c r="M28" s="285">
        <v>5</v>
      </c>
      <c r="N28" s="283">
        <f>J28*M28</f>
        <v>5862.1500000000005</v>
      </c>
      <c r="P28" s="292"/>
      <c r="Q28" s="293" t="s">
        <v>233</v>
      </c>
      <c r="R28" s="284">
        <f>D28+J28</f>
        <v>1189.9280000000001</v>
      </c>
      <c r="S28" s="285">
        <v>5</v>
      </c>
      <c r="T28" s="283">
        <f>R28*S28</f>
        <v>5949.64</v>
      </c>
    </row>
    <row r="29" spans="1:20" x14ac:dyDescent="0.2">
      <c r="A29" s="278"/>
      <c r="B29" s="292"/>
      <c r="C29" s="293" t="s">
        <v>234</v>
      </c>
      <c r="D29" s="284">
        <v>16.850000000000001</v>
      </c>
      <c r="E29" s="285">
        <v>5</v>
      </c>
      <c r="F29" s="283">
        <f>D29*E29</f>
        <v>84.25</v>
      </c>
      <c r="H29" s="292"/>
      <c r="I29" s="293" t="s">
        <v>234</v>
      </c>
      <c r="J29" s="280">
        <v>1304.5</v>
      </c>
      <c r="K29" s="280">
        <v>13.22</v>
      </c>
      <c r="L29" s="285">
        <f>(K29*J29)/100</f>
        <v>172.45490000000001</v>
      </c>
      <c r="M29" s="285">
        <v>5</v>
      </c>
      <c r="N29" s="283">
        <f>J29*M29</f>
        <v>6522.5</v>
      </c>
      <c r="P29" s="292"/>
      <c r="Q29" s="293" t="s">
        <v>234</v>
      </c>
      <c r="R29" s="284">
        <f>D29+J29</f>
        <v>1321.35</v>
      </c>
      <c r="S29" s="285">
        <v>5</v>
      </c>
      <c r="T29" s="283">
        <f>R29*S29</f>
        <v>6606.75</v>
      </c>
    </row>
    <row r="30" spans="1:20" ht="13.5" thickBot="1" x14ac:dyDescent="0.25">
      <c r="A30" s="278"/>
      <c r="B30" s="297"/>
      <c r="C30" s="298" t="s">
        <v>235</v>
      </c>
      <c r="D30" s="299">
        <v>19.077999999999999</v>
      </c>
      <c r="E30" s="301">
        <v>5</v>
      </c>
      <c r="F30" s="333">
        <f t="shared" si="3"/>
        <v>95.39</v>
      </c>
      <c r="H30" s="297"/>
      <c r="I30" s="298" t="s">
        <v>235</v>
      </c>
      <c r="J30" s="300">
        <v>1499.6579999999999</v>
      </c>
      <c r="K30" s="300">
        <v>12.68</v>
      </c>
      <c r="L30" s="301">
        <f t="shared" si="2"/>
        <v>190.15663439999997</v>
      </c>
      <c r="M30" s="301">
        <v>5</v>
      </c>
      <c r="N30" s="333">
        <f t="shared" si="4"/>
        <v>7498.2899999999991</v>
      </c>
      <c r="P30" s="297"/>
      <c r="Q30" s="298" t="s">
        <v>235</v>
      </c>
      <c r="R30" s="299">
        <f t="shared" si="5"/>
        <v>1518.7359999999999</v>
      </c>
      <c r="S30" s="301">
        <v>5</v>
      </c>
      <c r="T30" s="333">
        <f t="shared" si="6"/>
        <v>7593.6799999999994</v>
      </c>
    </row>
    <row r="31" spans="1:20" x14ac:dyDescent="0.2">
      <c r="A31" s="278"/>
      <c r="B31" s="302"/>
      <c r="C31" s="303"/>
      <c r="D31" s="284"/>
      <c r="E31" s="285"/>
      <c r="F31" s="279"/>
      <c r="H31" s="302"/>
      <c r="I31" s="303"/>
      <c r="J31" s="285"/>
      <c r="K31" s="285"/>
      <c r="L31" s="285"/>
      <c r="M31" s="285"/>
      <c r="N31" s="279"/>
      <c r="P31" s="302"/>
      <c r="Q31" s="303"/>
      <c r="R31" s="284"/>
      <c r="S31" s="285"/>
      <c r="T31" s="279"/>
    </row>
    <row r="32" spans="1:20" ht="13.5" thickBot="1" x14ac:dyDescent="0.25"/>
    <row r="33" spans="1:20" x14ac:dyDescent="0.2">
      <c r="A33" s="278"/>
      <c r="B33" s="808" t="s">
        <v>487</v>
      </c>
      <c r="C33" s="809"/>
      <c r="D33" s="809"/>
      <c r="E33" s="809"/>
      <c r="F33" s="810"/>
      <c r="H33" s="808" t="s">
        <v>487</v>
      </c>
      <c r="I33" s="811"/>
      <c r="J33" s="811"/>
      <c r="K33" s="811"/>
      <c r="L33" s="811"/>
      <c r="M33" s="811"/>
      <c r="N33" s="812"/>
      <c r="P33" s="808" t="s">
        <v>487</v>
      </c>
      <c r="Q33" s="809"/>
      <c r="R33" s="809"/>
      <c r="S33" s="809"/>
      <c r="T33" s="810"/>
    </row>
    <row r="34" spans="1:20" ht="13.5" thickBot="1" x14ac:dyDescent="0.25">
      <c r="A34" s="278"/>
      <c r="B34" s="286" t="s">
        <v>78</v>
      </c>
      <c r="C34" s="287" t="s">
        <v>483</v>
      </c>
      <c r="D34" s="287" t="s">
        <v>379</v>
      </c>
      <c r="E34" s="290" t="s">
        <v>482</v>
      </c>
      <c r="F34" s="288" t="s">
        <v>380</v>
      </c>
      <c r="H34" s="289" t="s">
        <v>310</v>
      </c>
      <c r="I34" s="287" t="s">
        <v>483</v>
      </c>
      <c r="J34" s="287" t="s">
        <v>379</v>
      </c>
      <c r="K34" s="290" t="s">
        <v>82</v>
      </c>
      <c r="L34" s="290" t="s">
        <v>311</v>
      </c>
      <c r="M34" s="290" t="s">
        <v>482</v>
      </c>
      <c r="N34" s="291" t="s">
        <v>380</v>
      </c>
      <c r="P34" s="286" t="s">
        <v>489</v>
      </c>
      <c r="Q34" s="287" t="s">
        <v>483</v>
      </c>
      <c r="R34" s="287" t="s">
        <v>379</v>
      </c>
      <c r="S34" s="290" t="s">
        <v>482</v>
      </c>
      <c r="T34" s="288" t="s">
        <v>380</v>
      </c>
    </row>
    <row r="35" spans="1:20" x14ac:dyDescent="0.2">
      <c r="A35" s="278"/>
      <c r="B35" s="304" t="s">
        <v>92</v>
      </c>
      <c r="C35" s="305" t="s">
        <v>333</v>
      </c>
      <c r="D35" s="294">
        <v>28.231999999999999</v>
      </c>
      <c r="E35" s="296">
        <v>4</v>
      </c>
      <c r="F35" s="332">
        <f>D35*E35</f>
        <v>112.928</v>
      </c>
      <c r="H35" s="304" t="s">
        <v>92</v>
      </c>
      <c r="I35" s="305" t="s">
        <v>333</v>
      </c>
      <c r="J35" s="295">
        <v>103.758</v>
      </c>
      <c r="K35" s="295">
        <v>8.3699999999999992</v>
      </c>
      <c r="L35" s="296">
        <f t="shared" ref="L35:L45" si="7">(K35*J35)/100</f>
        <v>8.6845445999999988</v>
      </c>
      <c r="M35" s="296">
        <v>4</v>
      </c>
      <c r="N35" s="332">
        <f>J35*M35</f>
        <v>415.03199999999998</v>
      </c>
      <c r="P35" s="304" t="s">
        <v>92</v>
      </c>
      <c r="Q35" s="305" t="s">
        <v>333</v>
      </c>
      <c r="R35" s="294">
        <f>D35+J35</f>
        <v>131.99</v>
      </c>
      <c r="S35" s="296">
        <v>4</v>
      </c>
      <c r="T35" s="332">
        <f>R35*S35</f>
        <v>527.96</v>
      </c>
    </row>
    <row r="36" spans="1:20" x14ac:dyDescent="0.2">
      <c r="A36" s="278"/>
      <c r="B36" s="292"/>
      <c r="C36" s="293" t="s">
        <v>224</v>
      </c>
      <c r="D36" s="284">
        <v>28.704999999999998</v>
      </c>
      <c r="E36" s="285">
        <v>5</v>
      </c>
      <c r="F36" s="283">
        <f t="shared" ref="F36:F45" si="8">D36*E36</f>
        <v>143.52499999999998</v>
      </c>
      <c r="H36" s="292"/>
      <c r="I36" s="293" t="s">
        <v>224</v>
      </c>
      <c r="J36" s="280">
        <v>90.965000000000003</v>
      </c>
      <c r="K36" s="280">
        <v>9</v>
      </c>
      <c r="L36" s="285">
        <f t="shared" si="7"/>
        <v>8.1868499999999997</v>
      </c>
      <c r="M36" s="285">
        <v>5</v>
      </c>
      <c r="N36" s="283">
        <f t="shared" ref="N36:N45" si="9">J36*M36</f>
        <v>454.82500000000005</v>
      </c>
      <c r="P36" s="292"/>
      <c r="Q36" s="293" t="s">
        <v>224</v>
      </c>
      <c r="R36" s="284">
        <f t="shared" ref="R36:R45" si="10">D36+J36</f>
        <v>119.67</v>
      </c>
      <c r="S36" s="285">
        <v>5</v>
      </c>
      <c r="T36" s="283">
        <f t="shared" ref="T36:T45" si="11">R36*S36</f>
        <v>598.35</v>
      </c>
    </row>
    <row r="37" spans="1:20" x14ac:dyDescent="0.2">
      <c r="A37" s="278"/>
      <c r="B37" s="292"/>
      <c r="C37" s="293" t="s">
        <v>227</v>
      </c>
      <c r="D37" s="284">
        <v>26.861999999999998</v>
      </c>
      <c r="E37" s="285">
        <v>5</v>
      </c>
      <c r="F37" s="283">
        <f t="shared" si="8"/>
        <v>134.31</v>
      </c>
      <c r="H37" s="292"/>
      <c r="I37" s="293" t="s">
        <v>227</v>
      </c>
      <c r="J37" s="280">
        <v>74.066999999999993</v>
      </c>
      <c r="K37" s="280">
        <v>10.26</v>
      </c>
      <c r="L37" s="285">
        <f t="shared" si="7"/>
        <v>7.5992741999999991</v>
      </c>
      <c r="M37" s="285">
        <v>5</v>
      </c>
      <c r="N37" s="283">
        <f t="shared" si="9"/>
        <v>370.33499999999998</v>
      </c>
      <c r="P37" s="292"/>
      <c r="Q37" s="293" t="s">
        <v>227</v>
      </c>
      <c r="R37" s="284">
        <f t="shared" si="10"/>
        <v>100.92899999999999</v>
      </c>
      <c r="S37" s="285">
        <v>5</v>
      </c>
      <c r="T37" s="283">
        <f t="shared" si="11"/>
        <v>504.64499999999992</v>
      </c>
    </row>
    <row r="38" spans="1:20" x14ac:dyDescent="0.2">
      <c r="A38" s="278"/>
      <c r="B38" s="292"/>
      <c r="C38" s="293" t="s">
        <v>228</v>
      </c>
      <c r="D38" s="284">
        <v>25.794</v>
      </c>
      <c r="E38" s="285">
        <v>5</v>
      </c>
      <c r="F38" s="283">
        <f t="shared" si="8"/>
        <v>128.97</v>
      </c>
      <c r="H38" s="292"/>
      <c r="I38" s="293" t="s">
        <v>228</v>
      </c>
      <c r="J38" s="280">
        <v>63.533999999999999</v>
      </c>
      <c r="K38" s="280">
        <v>11.83</v>
      </c>
      <c r="L38" s="285">
        <f t="shared" si="7"/>
        <v>7.5160722</v>
      </c>
      <c r="M38" s="285">
        <v>5</v>
      </c>
      <c r="N38" s="283">
        <f t="shared" si="9"/>
        <v>317.67</v>
      </c>
      <c r="P38" s="292"/>
      <c r="Q38" s="293" t="s">
        <v>228</v>
      </c>
      <c r="R38" s="284">
        <f t="shared" si="10"/>
        <v>89.328000000000003</v>
      </c>
      <c r="S38" s="285">
        <v>5</v>
      </c>
      <c r="T38" s="283">
        <f t="shared" si="11"/>
        <v>446.64</v>
      </c>
    </row>
    <row r="39" spans="1:20" x14ac:dyDescent="0.2">
      <c r="A39" s="278"/>
      <c r="B39" s="292"/>
      <c r="C39" s="293" t="s">
        <v>229</v>
      </c>
      <c r="D39" s="284">
        <v>24.859000000000002</v>
      </c>
      <c r="E39" s="285">
        <v>5</v>
      </c>
      <c r="F39" s="283">
        <f t="shared" si="8"/>
        <v>124.29500000000002</v>
      </c>
      <c r="H39" s="292"/>
      <c r="I39" s="293" t="s">
        <v>229</v>
      </c>
      <c r="J39" s="280">
        <v>63.698999999999998</v>
      </c>
      <c r="K39" s="280">
        <v>11.76</v>
      </c>
      <c r="L39" s="285">
        <f t="shared" si="7"/>
        <v>7.4910024000000002</v>
      </c>
      <c r="M39" s="285">
        <v>5</v>
      </c>
      <c r="N39" s="283">
        <f t="shared" si="9"/>
        <v>318.495</v>
      </c>
      <c r="P39" s="292"/>
      <c r="Q39" s="293" t="s">
        <v>229</v>
      </c>
      <c r="R39" s="284">
        <f t="shared" si="10"/>
        <v>88.557999999999993</v>
      </c>
      <c r="S39" s="285">
        <v>5</v>
      </c>
      <c r="T39" s="283">
        <f t="shared" si="11"/>
        <v>442.78999999999996</v>
      </c>
    </row>
    <row r="40" spans="1:20" x14ac:dyDescent="0.2">
      <c r="A40" s="278"/>
      <c r="B40" s="292"/>
      <c r="C40" s="293" t="s">
        <v>230</v>
      </c>
      <c r="D40" s="284">
        <v>23.103999999999999</v>
      </c>
      <c r="E40" s="285">
        <v>5</v>
      </c>
      <c r="F40" s="283">
        <f t="shared" si="8"/>
        <v>115.52</v>
      </c>
      <c r="H40" s="292"/>
      <c r="I40" s="293" t="s">
        <v>230</v>
      </c>
      <c r="J40" s="280">
        <v>67.950999999999993</v>
      </c>
      <c r="K40" s="280">
        <v>11.68</v>
      </c>
      <c r="L40" s="285">
        <f t="shared" si="7"/>
        <v>7.936676799999999</v>
      </c>
      <c r="M40" s="285">
        <v>5</v>
      </c>
      <c r="N40" s="283">
        <f t="shared" si="9"/>
        <v>339.755</v>
      </c>
      <c r="P40" s="292"/>
      <c r="Q40" s="293" t="s">
        <v>230</v>
      </c>
      <c r="R40" s="284">
        <f t="shared" si="10"/>
        <v>91.054999999999993</v>
      </c>
      <c r="S40" s="285">
        <v>5</v>
      </c>
      <c r="T40" s="283">
        <f t="shared" si="11"/>
        <v>455.27499999999998</v>
      </c>
    </row>
    <row r="41" spans="1:20" x14ac:dyDescent="0.2">
      <c r="A41" s="278"/>
      <c r="B41" s="292"/>
      <c r="C41" s="293" t="s">
        <v>334</v>
      </c>
      <c r="D41" s="284">
        <v>21.776</v>
      </c>
      <c r="E41" s="285">
        <v>5</v>
      </c>
      <c r="F41" s="283">
        <f t="shared" si="8"/>
        <v>108.88</v>
      </c>
      <c r="H41" s="292"/>
      <c r="I41" s="293" t="s">
        <v>334</v>
      </c>
      <c r="J41" s="280">
        <v>69.546000000000006</v>
      </c>
      <c r="K41" s="280">
        <v>12.21</v>
      </c>
      <c r="L41" s="285">
        <f t="shared" si="7"/>
        <v>8.4915666000000005</v>
      </c>
      <c r="M41" s="285">
        <v>5</v>
      </c>
      <c r="N41" s="283">
        <f t="shared" si="9"/>
        <v>347.73</v>
      </c>
      <c r="P41" s="292"/>
      <c r="Q41" s="293" t="s">
        <v>334</v>
      </c>
      <c r="R41" s="284">
        <f t="shared" si="10"/>
        <v>91.322000000000003</v>
      </c>
      <c r="S41" s="285">
        <v>5</v>
      </c>
      <c r="T41" s="283">
        <f t="shared" si="11"/>
        <v>456.61</v>
      </c>
    </row>
    <row r="42" spans="1:20" x14ac:dyDescent="0.2">
      <c r="A42" s="278"/>
      <c r="B42" s="292"/>
      <c r="C42" s="293" t="s">
        <v>335</v>
      </c>
      <c r="D42" s="284">
        <v>19.619</v>
      </c>
      <c r="E42" s="285">
        <v>5</v>
      </c>
      <c r="F42" s="283">
        <f t="shared" si="8"/>
        <v>98.094999999999999</v>
      </c>
      <c r="H42" s="292"/>
      <c r="I42" s="293" t="s">
        <v>335</v>
      </c>
      <c r="J42" s="280">
        <v>72.522000000000006</v>
      </c>
      <c r="K42" s="280">
        <v>12.68</v>
      </c>
      <c r="L42" s="285">
        <f t="shared" si="7"/>
        <v>9.1957896000000012</v>
      </c>
      <c r="M42" s="285">
        <v>5</v>
      </c>
      <c r="N42" s="283">
        <f t="shared" si="9"/>
        <v>362.61</v>
      </c>
      <c r="P42" s="292"/>
      <c r="Q42" s="293" t="s">
        <v>335</v>
      </c>
      <c r="R42" s="284">
        <f t="shared" si="10"/>
        <v>92.141000000000005</v>
      </c>
      <c r="S42" s="285">
        <v>5</v>
      </c>
      <c r="T42" s="283">
        <f t="shared" si="11"/>
        <v>460.70500000000004</v>
      </c>
    </row>
    <row r="43" spans="1:20" x14ac:dyDescent="0.2">
      <c r="A43" s="278"/>
      <c r="B43" s="292"/>
      <c r="C43" s="293" t="s">
        <v>233</v>
      </c>
      <c r="D43" s="284">
        <v>17.498000000000001</v>
      </c>
      <c r="E43" s="285">
        <v>5</v>
      </c>
      <c r="F43" s="283">
        <f t="shared" si="8"/>
        <v>87.490000000000009</v>
      </c>
      <c r="H43" s="292"/>
      <c r="I43" s="293" t="s">
        <v>233</v>
      </c>
      <c r="J43" s="280">
        <v>81.236000000000004</v>
      </c>
      <c r="K43" s="280">
        <v>11.93</v>
      </c>
      <c r="L43" s="285">
        <f t="shared" si="7"/>
        <v>9.6914548000000007</v>
      </c>
      <c r="M43" s="285">
        <v>5</v>
      </c>
      <c r="N43" s="283">
        <f t="shared" si="9"/>
        <v>406.18</v>
      </c>
      <c r="P43" s="292"/>
      <c r="Q43" s="293" t="s">
        <v>233</v>
      </c>
      <c r="R43" s="284">
        <f t="shared" si="10"/>
        <v>98.734000000000009</v>
      </c>
      <c r="S43" s="285">
        <v>5</v>
      </c>
      <c r="T43" s="283">
        <f t="shared" si="11"/>
        <v>493.67000000000007</v>
      </c>
    </row>
    <row r="44" spans="1:20" x14ac:dyDescent="0.2">
      <c r="A44" s="278"/>
      <c r="B44" s="292"/>
      <c r="C44" s="293" t="s">
        <v>234</v>
      </c>
      <c r="D44" s="284">
        <v>16.850000000000001</v>
      </c>
      <c r="E44" s="285">
        <v>5</v>
      </c>
      <c r="F44" s="283">
        <f t="shared" si="8"/>
        <v>84.25</v>
      </c>
      <c r="H44" s="292"/>
      <c r="I44" s="293" t="s">
        <v>234</v>
      </c>
      <c r="J44" s="280">
        <v>89.49</v>
      </c>
      <c r="K44" s="280">
        <v>10.75</v>
      </c>
      <c r="L44" s="285">
        <f t="shared" si="7"/>
        <v>9.6201749999999997</v>
      </c>
      <c r="M44" s="285">
        <v>5</v>
      </c>
      <c r="N44" s="283">
        <f t="shared" si="9"/>
        <v>447.45</v>
      </c>
      <c r="P44" s="292"/>
      <c r="Q44" s="293" t="s">
        <v>234</v>
      </c>
      <c r="R44" s="284">
        <f t="shared" si="10"/>
        <v>106.34</v>
      </c>
      <c r="S44" s="285">
        <v>5</v>
      </c>
      <c r="T44" s="283">
        <f t="shared" si="11"/>
        <v>531.70000000000005</v>
      </c>
    </row>
    <row r="45" spans="1:20" ht="13.5" thickBot="1" x14ac:dyDescent="0.25">
      <c r="A45" s="278"/>
      <c r="B45" s="297"/>
      <c r="C45" s="298" t="s">
        <v>235</v>
      </c>
      <c r="D45" s="299">
        <v>19.077999999999999</v>
      </c>
      <c r="E45" s="301">
        <v>5</v>
      </c>
      <c r="F45" s="333">
        <f t="shared" si="8"/>
        <v>95.39</v>
      </c>
      <c r="H45" s="297"/>
      <c r="I45" s="298" t="s">
        <v>235</v>
      </c>
      <c r="J45" s="300">
        <v>94.796000000000006</v>
      </c>
      <c r="K45" s="300">
        <v>10.220000000000001</v>
      </c>
      <c r="L45" s="301">
        <f t="shared" si="7"/>
        <v>9.6881512000000001</v>
      </c>
      <c r="M45" s="301">
        <v>5</v>
      </c>
      <c r="N45" s="333">
        <f t="shared" si="9"/>
        <v>473.98</v>
      </c>
      <c r="P45" s="297"/>
      <c r="Q45" s="298" t="s">
        <v>235</v>
      </c>
      <c r="R45" s="299">
        <f t="shared" si="10"/>
        <v>113.87400000000001</v>
      </c>
      <c r="S45" s="301">
        <v>5</v>
      </c>
      <c r="T45" s="333">
        <f t="shared" si="11"/>
        <v>569.37</v>
      </c>
    </row>
    <row r="47" spans="1:20" ht="13.5" thickBot="1" x14ac:dyDescent="0.25"/>
    <row r="48" spans="1:20" x14ac:dyDescent="0.2">
      <c r="A48" s="278"/>
      <c r="B48" s="808" t="s">
        <v>488</v>
      </c>
      <c r="C48" s="809"/>
      <c r="D48" s="809"/>
      <c r="E48" s="809"/>
      <c r="F48" s="810"/>
      <c r="H48" s="808" t="s">
        <v>488</v>
      </c>
      <c r="I48" s="811"/>
      <c r="J48" s="811"/>
      <c r="K48" s="811"/>
      <c r="L48" s="811"/>
      <c r="M48" s="811"/>
      <c r="N48" s="812"/>
      <c r="P48" s="808" t="s">
        <v>488</v>
      </c>
      <c r="Q48" s="809"/>
      <c r="R48" s="809"/>
      <c r="S48" s="809"/>
      <c r="T48" s="810"/>
    </row>
    <row r="49" spans="1:20" ht="13.5" thickBot="1" x14ac:dyDescent="0.25">
      <c r="A49" s="278"/>
      <c r="B49" s="286" t="s">
        <v>78</v>
      </c>
      <c r="C49" s="287" t="s">
        <v>483</v>
      </c>
      <c r="D49" s="287" t="s">
        <v>379</v>
      </c>
      <c r="E49" s="290" t="s">
        <v>482</v>
      </c>
      <c r="F49" s="288" t="s">
        <v>380</v>
      </c>
      <c r="H49" s="289" t="s">
        <v>310</v>
      </c>
      <c r="I49" s="287" t="s">
        <v>483</v>
      </c>
      <c r="J49" s="287" t="s">
        <v>379</v>
      </c>
      <c r="K49" s="290" t="s">
        <v>82</v>
      </c>
      <c r="L49" s="290" t="s">
        <v>311</v>
      </c>
      <c r="M49" s="290" t="s">
        <v>482</v>
      </c>
      <c r="N49" s="291" t="s">
        <v>380</v>
      </c>
      <c r="P49" s="286" t="s">
        <v>489</v>
      </c>
      <c r="Q49" s="287" t="s">
        <v>483</v>
      </c>
      <c r="R49" s="287" t="s">
        <v>379</v>
      </c>
      <c r="S49" s="290" t="s">
        <v>482</v>
      </c>
      <c r="T49" s="288" t="s">
        <v>380</v>
      </c>
    </row>
    <row r="50" spans="1:20" x14ac:dyDescent="0.2">
      <c r="A50" s="278"/>
      <c r="B50" s="304" t="s">
        <v>92</v>
      </c>
      <c r="C50" s="305" t="s">
        <v>333</v>
      </c>
      <c r="D50" s="294">
        <v>169.035</v>
      </c>
      <c r="E50" s="296">
        <v>4</v>
      </c>
      <c r="F50" s="332">
        <f>D50*E50</f>
        <v>676.14</v>
      </c>
      <c r="H50" s="304" t="s">
        <v>92</v>
      </c>
      <c r="I50" s="305" t="s">
        <v>333</v>
      </c>
      <c r="J50" s="295">
        <v>160.82599999999999</v>
      </c>
      <c r="K50" s="295">
        <v>16.54</v>
      </c>
      <c r="L50" s="296">
        <f t="shared" ref="L50:L60" si="12">(K50*J50)/100</f>
        <v>26.600620399999997</v>
      </c>
      <c r="M50" s="296">
        <v>4</v>
      </c>
      <c r="N50" s="332">
        <f>J50*M50</f>
        <v>643.30399999999997</v>
      </c>
      <c r="P50" s="304" t="s">
        <v>92</v>
      </c>
      <c r="Q50" s="305" t="s">
        <v>333</v>
      </c>
      <c r="R50" s="294">
        <f>D50+J50</f>
        <v>329.86099999999999</v>
      </c>
      <c r="S50" s="296">
        <v>4</v>
      </c>
      <c r="T50" s="332">
        <f>R50*S50</f>
        <v>1319.444</v>
      </c>
    </row>
    <row r="51" spans="1:20" x14ac:dyDescent="0.2">
      <c r="A51" s="278"/>
      <c r="B51" s="292"/>
      <c r="C51" s="293" t="s">
        <v>224</v>
      </c>
      <c r="D51" s="284">
        <v>120.30500000000001</v>
      </c>
      <c r="E51" s="285">
        <v>5</v>
      </c>
      <c r="F51" s="283">
        <f t="shared" ref="F51:F60" si="13">D51*E51</f>
        <v>601.52500000000009</v>
      </c>
      <c r="H51" s="292"/>
      <c r="I51" s="293" t="s">
        <v>224</v>
      </c>
      <c r="J51" s="280">
        <v>139.34299999999999</v>
      </c>
      <c r="K51" s="280">
        <v>15.82</v>
      </c>
      <c r="L51" s="285">
        <f t="shared" si="12"/>
        <v>22.044062599999997</v>
      </c>
      <c r="M51" s="285">
        <v>5</v>
      </c>
      <c r="N51" s="283">
        <f t="shared" ref="N51:N60" si="14">J51*M51</f>
        <v>696.71499999999992</v>
      </c>
      <c r="P51" s="292"/>
      <c r="Q51" s="293" t="s">
        <v>224</v>
      </c>
      <c r="R51" s="284">
        <f t="shared" ref="R51:R60" si="15">D51+J51</f>
        <v>259.64800000000002</v>
      </c>
      <c r="S51" s="285">
        <v>5</v>
      </c>
      <c r="T51" s="283">
        <f t="shared" ref="T51:T60" si="16">R51*S51</f>
        <v>1298.2400000000002</v>
      </c>
    </row>
    <row r="52" spans="1:20" x14ac:dyDescent="0.2">
      <c r="A52" s="278"/>
      <c r="B52" s="292"/>
      <c r="C52" s="293" t="s">
        <v>227</v>
      </c>
      <c r="D52" s="284">
        <v>143.113</v>
      </c>
      <c r="E52" s="285">
        <v>5</v>
      </c>
      <c r="F52" s="283">
        <f t="shared" si="13"/>
        <v>715.56500000000005</v>
      </c>
      <c r="H52" s="292"/>
      <c r="I52" s="293" t="s">
        <v>227</v>
      </c>
      <c r="J52" s="280">
        <v>172.786</v>
      </c>
      <c r="K52" s="280">
        <v>18.29</v>
      </c>
      <c r="L52" s="285">
        <f t="shared" si="12"/>
        <v>31.602559400000001</v>
      </c>
      <c r="M52" s="285">
        <v>5</v>
      </c>
      <c r="N52" s="283">
        <f t="shared" si="14"/>
        <v>863.93000000000006</v>
      </c>
      <c r="P52" s="292"/>
      <c r="Q52" s="293" t="s">
        <v>227</v>
      </c>
      <c r="R52" s="284">
        <f t="shared" si="15"/>
        <v>315.899</v>
      </c>
      <c r="S52" s="285">
        <v>5</v>
      </c>
      <c r="T52" s="283">
        <f t="shared" si="16"/>
        <v>1579.4949999999999</v>
      </c>
    </row>
    <row r="53" spans="1:20" x14ac:dyDescent="0.2">
      <c r="A53" s="278"/>
      <c r="B53" s="292"/>
      <c r="C53" s="293" t="s">
        <v>228</v>
      </c>
      <c r="D53" s="284">
        <v>145.471</v>
      </c>
      <c r="E53" s="285">
        <v>5</v>
      </c>
      <c r="F53" s="283">
        <f t="shared" si="13"/>
        <v>727.35500000000002</v>
      </c>
      <c r="H53" s="292"/>
      <c r="I53" s="293" t="s">
        <v>228</v>
      </c>
      <c r="J53" s="280">
        <v>93.953999999999994</v>
      </c>
      <c r="K53" s="280">
        <v>22.78</v>
      </c>
      <c r="L53" s="285">
        <f t="shared" si="12"/>
        <v>21.402721200000002</v>
      </c>
      <c r="M53" s="285">
        <v>5</v>
      </c>
      <c r="N53" s="283">
        <f t="shared" si="14"/>
        <v>469.77</v>
      </c>
      <c r="P53" s="292"/>
      <c r="Q53" s="293" t="s">
        <v>228</v>
      </c>
      <c r="R53" s="284">
        <f t="shared" si="15"/>
        <v>239.42500000000001</v>
      </c>
      <c r="S53" s="285">
        <v>5</v>
      </c>
      <c r="T53" s="283">
        <f t="shared" si="16"/>
        <v>1197.125</v>
      </c>
    </row>
    <row r="54" spans="1:20" x14ac:dyDescent="0.2">
      <c r="A54" s="278"/>
      <c r="B54" s="292"/>
      <c r="C54" s="293" t="s">
        <v>229</v>
      </c>
      <c r="D54" s="284">
        <v>109.753</v>
      </c>
      <c r="E54" s="285">
        <v>5</v>
      </c>
      <c r="F54" s="283">
        <f t="shared" si="13"/>
        <v>548.76499999999999</v>
      </c>
      <c r="H54" s="292"/>
      <c r="I54" s="293" t="s">
        <v>229</v>
      </c>
      <c r="J54" s="280">
        <v>86.736999999999995</v>
      </c>
      <c r="K54" s="280">
        <v>25.34</v>
      </c>
      <c r="L54" s="285">
        <f t="shared" si="12"/>
        <v>21.979155799999997</v>
      </c>
      <c r="M54" s="285">
        <v>5</v>
      </c>
      <c r="N54" s="283">
        <f t="shared" si="14"/>
        <v>433.68499999999995</v>
      </c>
      <c r="P54" s="292"/>
      <c r="Q54" s="293" t="s">
        <v>229</v>
      </c>
      <c r="R54" s="284">
        <f t="shared" si="15"/>
        <v>196.49</v>
      </c>
      <c r="S54" s="285">
        <v>5</v>
      </c>
      <c r="T54" s="283">
        <f t="shared" si="16"/>
        <v>982.45</v>
      </c>
    </row>
    <row r="55" spans="1:20" x14ac:dyDescent="0.2">
      <c r="A55" s="278"/>
      <c r="B55" s="292"/>
      <c r="C55" s="293" t="s">
        <v>230</v>
      </c>
      <c r="D55" s="284">
        <v>130.58199999999999</v>
      </c>
      <c r="E55" s="285">
        <v>5</v>
      </c>
      <c r="F55" s="283">
        <f t="shared" si="13"/>
        <v>652.91</v>
      </c>
      <c r="H55" s="292"/>
      <c r="I55" s="293" t="s">
        <v>230</v>
      </c>
      <c r="J55" s="280">
        <v>116.59699999999999</v>
      </c>
      <c r="K55" s="280">
        <v>22.62</v>
      </c>
      <c r="L55" s="285">
        <f t="shared" si="12"/>
        <v>26.374241400000002</v>
      </c>
      <c r="M55" s="285">
        <v>5</v>
      </c>
      <c r="N55" s="283">
        <f t="shared" si="14"/>
        <v>582.98500000000001</v>
      </c>
      <c r="P55" s="292"/>
      <c r="Q55" s="293" t="s">
        <v>230</v>
      </c>
      <c r="R55" s="284">
        <f t="shared" si="15"/>
        <v>247.17899999999997</v>
      </c>
      <c r="S55" s="285">
        <v>5</v>
      </c>
      <c r="T55" s="283">
        <f t="shared" si="16"/>
        <v>1235.895</v>
      </c>
    </row>
    <row r="56" spans="1:20" x14ac:dyDescent="0.2">
      <c r="A56" s="278"/>
      <c r="B56" s="292"/>
      <c r="C56" s="293" t="s">
        <v>334</v>
      </c>
      <c r="D56" s="284">
        <v>116.366</v>
      </c>
      <c r="E56" s="285">
        <v>5</v>
      </c>
      <c r="F56" s="283">
        <f t="shared" si="13"/>
        <v>581.83000000000004</v>
      </c>
      <c r="H56" s="292"/>
      <c r="I56" s="293" t="s">
        <v>334</v>
      </c>
      <c r="J56" s="280">
        <v>134.774</v>
      </c>
      <c r="K56" s="280">
        <v>27.91</v>
      </c>
      <c r="L56" s="285">
        <f t="shared" si="12"/>
        <v>37.615423399999997</v>
      </c>
      <c r="M56" s="285">
        <v>5</v>
      </c>
      <c r="N56" s="283">
        <f t="shared" si="14"/>
        <v>673.87</v>
      </c>
      <c r="P56" s="292"/>
      <c r="Q56" s="293" t="s">
        <v>334</v>
      </c>
      <c r="R56" s="284">
        <f t="shared" si="15"/>
        <v>251.14</v>
      </c>
      <c r="S56" s="285">
        <v>5</v>
      </c>
      <c r="T56" s="283">
        <f t="shared" si="16"/>
        <v>1255.6999999999998</v>
      </c>
    </row>
    <row r="57" spans="1:20" x14ac:dyDescent="0.2">
      <c r="A57" s="278"/>
      <c r="B57" s="292"/>
      <c r="C57" s="293" t="s">
        <v>335</v>
      </c>
      <c r="D57" s="284">
        <v>99.707999999999998</v>
      </c>
      <c r="E57" s="285">
        <v>5</v>
      </c>
      <c r="F57" s="283">
        <f t="shared" si="13"/>
        <v>498.53999999999996</v>
      </c>
      <c r="H57" s="292"/>
      <c r="I57" s="293" t="s">
        <v>335</v>
      </c>
      <c r="J57" s="280">
        <v>63.48</v>
      </c>
      <c r="K57" s="280">
        <v>19.22</v>
      </c>
      <c r="L57" s="285">
        <f t="shared" si="12"/>
        <v>12.200855999999998</v>
      </c>
      <c r="M57" s="285">
        <v>5</v>
      </c>
      <c r="N57" s="283">
        <f t="shared" si="14"/>
        <v>317.39999999999998</v>
      </c>
      <c r="P57" s="292"/>
      <c r="Q57" s="293" t="s">
        <v>335</v>
      </c>
      <c r="R57" s="284">
        <f t="shared" si="15"/>
        <v>163.18799999999999</v>
      </c>
      <c r="S57" s="285">
        <v>5</v>
      </c>
      <c r="T57" s="283">
        <f t="shared" si="16"/>
        <v>815.93999999999994</v>
      </c>
    </row>
    <row r="58" spans="1:20" x14ac:dyDescent="0.2">
      <c r="A58" s="278"/>
      <c r="B58" s="292"/>
      <c r="C58" s="293" t="s">
        <v>233</v>
      </c>
      <c r="D58" s="284">
        <v>108.762</v>
      </c>
      <c r="E58" s="285">
        <v>5</v>
      </c>
      <c r="F58" s="283">
        <f t="shared" si="13"/>
        <v>543.80999999999995</v>
      </c>
      <c r="H58" s="292"/>
      <c r="I58" s="293" t="s">
        <v>233</v>
      </c>
      <c r="J58" s="280">
        <v>41.133000000000003</v>
      </c>
      <c r="K58" s="280">
        <v>13.14</v>
      </c>
      <c r="L58" s="285">
        <f t="shared" si="12"/>
        <v>5.4048762000000012</v>
      </c>
      <c r="M58" s="285">
        <v>5</v>
      </c>
      <c r="N58" s="283">
        <f t="shared" si="14"/>
        <v>205.66500000000002</v>
      </c>
      <c r="P58" s="292"/>
      <c r="Q58" s="293" t="s">
        <v>233</v>
      </c>
      <c r="R58" s="284">
        <f t="shared" si="15"/>
        <v>149.89500000000001</v>
      </c>
      <c r="S58" s="285">
        <v>5</v>
      </c>
      <c r="T58" s="283">
        <f t="shared" si="16"/>
        <v>749.47500000000002</v>
      </c>
    </row>
    <row r="59" spans="1:20" x14ac:dyDescent="0.2">
      <c r="A59" s="278"/>
      <c r="B59" s="292"/>
      <c r="C59" s="293" t="s">
        <v>234</v>
      </c>
      <c r="D59" s="284">
        <v>188.303</v>
      </c>
      <c r="E59" s="285">
        <v>5</v>
      </c>
      <c r="F59" s="283">
        <f t="shared" si="13"/>
        <v>941.51499999999999</v>
      </c>
      <c r="H59" s="292"/>
      <c r="I59" s="293" t="s">
        <v>234</v>
      </c>
      <c r="J59" s="280">
        <v>63.802999999999997</v>
      </c>
      <c r="K59" s="280">
        <v>20.57</v>
      </c>
      <c r="L59" s="285">
        <f t="shared" si="12"/>
        <v>13.124277099999999</v>
      </c>
      <c r="M59" s="285">
        <v>5</v>
      </c>
      <c r="N59" s="283">
        <f t="shared" si="14"/>
        <v>319.01499999999999</v>
      </c>
      <c r="P59" s="292"/>
      <c r="Q59" s="293" t="s">
        <v>234</v>
      </c>
      <c r="R59" s="284">
        <f t="shared" si="15"/>
        <v>252.10599999999999</v>
      </c>
      <c r="S59" s="285">
        <v>5</v>
      </c>
      <c r="T59" s="283">
        <f t="shared" si="16"/>
        <v>1260.53</v>
      </c>
    </row>
    <row r="60" spans="1:20" ht="13.5" thickBot="1" x14ac:dyDescent="0.25">
      <c r="A60" s="278"/>
      <c r="B60" s="297"/>
      <c r="C60" s="298" t="s">
        <v>235</v>
      </c>
      <c r="D60" s="299">
        <v>95.311000000000007</v>
      </c>
      <c r="E60" s="301">
        <v>5</v>
      </c>
      <c r="F60" s="333">
        <f t="shared" si="13"/>
        <v>476.55500000000006</v>
      </c>
      <c r="H60" s="297"/>
      <c r="I60" s="298" t="s">
        <v>235</v>
      </c>
      <c r="J60" s="300">
        <v>58.523000000000003</v>
      </c>
      <c r="K60" s="300">
        <v>15.38</v>
      </c>
      <c r="L60" s="301">
        <f t="shared" si="12"/>
        <v>9.0008374000000018</v>
      </c>
      <c r="M60" s="301">
        <v>5</v>
      </c>
      <c r="N60" s="333">
        <f t="shared" si="14"/>
        <v>292.61500000000001</v>
      </c>
      <c r="P60" s="297"/>
      <c r="Q60" s="298" t="s">
        <v>235</v>
      </c>
      <c r="R60" s="299">
        <f t="shared" si="15"/>
        <v>153.834</v>
      </c>
      <c r="S60" s="301">
        <v>5</v>
      </c>
      <c r="T60" s="333">
        <f t="shared" si="16"/>
        <v>769.17000000000007</v>
      </c>
    </row>
    <row r="61" spans="1:20" x14ac:dyDescent="0.2">
      <c r="A61" s="278"/>
      <c r="B61" s="302"/>
      <c r="C61" s="303"/>
      <c r="D61" s="284"/>
      <c r="E61" s="285"/>
      <c r="F61" s="279"/>
      <c r="H61" s="302"/>
      <c r="I61" s="303"/>
      <c r="J61" s="285"/>
      <c r="K61" s="285"/>
      <c r="L61" s="285"/>
      <c r="M61" s="285"/>
      <c r="N61" s="279"/>
      <c r="P61" s="302"/>
      <c r="Q61" s="303"/>
      <c r="R61" s="284"/>
      <c r="S61" s="285"/>
      <c r="T61" s="279"/>
    </row>
    <row r="62" spans="1:20" x14ac:dyDescent="0.2">
      <c r="A62" s="278"/>
    </row>
    <row r="63" spans="1:20" x14ac:dyDescent="0.2">
      <c r="B63" s="799" t="s">
        <v>742</v>
      </c>
      <c r="C63" s="725" t="s">
        <v>333</v>
      </c>
      <c r="D63" s="725" t="s">
        <v>224</v>
      </c>
      <c r="E63" s="725" t="s">
        <v>227</v>
      </c>
      <c r="F63" s="725" t="s">
        <v>228</v>
      </c>
      <c r="G63" s="725" t="s">
        <v>229</v>
      </c>
      <c r="H63" s="725" t="s">
        <v>230</v>
      </c>
      <c r="I63" s="725" t="s">
        <v>334</v>
      </c>
      <c r="J63" s="725" t="s">
        <v>335</v>
      </c>
      <c r="K63" s="725" t="s">
        <v>233</v>
      </c>
      <c r="L63" s="725" t="s">
        <v>234</v>
      </c>
      <c r="M63" s="747" t="s">
        <v>235</v>
      </c>
    </row>
    <row r="64" spans="1:20" x14ac:dyDescent="0.2">
      <c r="B64" s="800"/>
      <c r="C64" s="724" t="s">
        <v>78</v>
      </c>
      <c r="D64" s="724" t="s">
        <v>78</v>
      </c>
      <c r="E64" s="724" t="s">
        <v>78</v>
      </c>
      <c r="F64" s="724" t="s">
        <v>78</v>
      </c>
      <c r="G64" s="724" t="s">
        <v>78</v>
      </c>
      <c r="H64" s="724" t="s">
        <v>78</v>
      </c>
      <c r="I64" s="724" t="s">
        <v>78</v>
      </c>
      <c r="J64" s="724" t="s">
        <v>78</v>
      </c>
      <c r="K64" s="724" t="s">
        <v>78</v>
      </c>
      <c r="L64" s="724" t="s">
        <v>78</v>
      </c>
      <c r="M64" s="748" t="s">
        <v>78</v>
      </c>
    </row>
    <row r="65" spans="2:24" ht="41.25" thickBot="1" x14ac:dyDescent="0.25">
      <c r="B65" s="801"/>
      <c r="C65" s="727" t="s">
        <v>327</v>
      </c>
      <c r="D65" s="727" t="s">
        <v>327</v>
      </c>
      <c r="E65" s="727" t="s">
        <v>327</v>
      </c>
      <c r="F65" s="727" t="s">
        <v>327</v>
      </c>
      <c r="G65" s="727" t="s">
        <v>327</v>
      </c>
      <c r="H65" s="727" t="s">
        <v>327</v>
      </c>
      <c r="I65" s="727" t="s">
        <v>327</v>
      </c>
      <c r="J65" s="727" t="s">
        <v>327</v>
      </c>
      <c r="K65" s="727" t="s">
        <v>327</v>
      </c>
      <c r="L65" s="727" t="s">
        <v>327</v>
      </c>
      <c r="M65" s="749" t="s">
        <v>327</v>
      </c>
    </row>
    <row r="66" spans="2:24" x14ac:dyDescent="0.2">
      <c r="B66" s="728" t="s">
        <v>92</v>
      </c>
      <c r="C66" s="729">
        <v>13.311999999999999</v>
      </c>
      <c r="D66" s="729">
        <v>15.592000000000001</v>
      </c>
      <c r="E66" s="729">
        <v>13.680999999999999</v>
      </c>
      <c r="F66" s="729">
        <v>18.491</v>
      </c>
      <c r="G66" s="729">
        <v>19.349</v>
      </c>
      <c r="H66" s="729">
        <v>25.274999999999999</v>
      </c>
      <c r="I66" s="729">
        <v>22.312000000000001</v>
      </c>
      <c r="J66" s="729">
        <v>41.323</v>
      </c>
      <c r="K66" s="729">
        <v>21.765000000000001</v>
      </c>
      <c r="L66" s="729">
        <v>57.508000000000003</v>
      </c>
      <c r="M66" s="730">
        <v>20.928000000000001</v>
      </c>
    </row>
    <row r="67" spans="2:24" x14ac:dyDescent="0.2">
      <c r="B67" s="731" t="s">
        <v>84</v>
      </c>
      <c r="C67" s="732">
        <v>8.9999999999999993E-3</v>
      </c>
      <c r="D67" s="732">
        <v>5.0000000000000001E-3</v>
      </c>
      <c r="E67" s="732">
        <v>5.0000000000000001E-3</v>
      </c>
      <c r="F67" s="732">
        <v>5.0000000000000001E-3</v>
      </c>
      <c r="G67" s="732">
        <v>0.14000000000000001</v>
      </c>
      <c r="H67" s="732">
        <v>0.189</v>
      </c>
      <c r="I67" s="732">
        <v>0.22900000000000001</v>
      </c>
      <c r="J67" s="732">
        <v>0.25800000000000001</v>
      </c>
      <c r="K67" s="732">
        <v>0.26900000000000002</v>
      </c>
      <c r="L67" s="732">
        <v>0.27300000000000002</v>
      </c>
      <c r="M67" s="733">
        <v>0.27400000000000002</v>
      </c>
    </row>
    <row r="68" spans="2:24" x14ac:dyDescent="0.2">
      <c r="B68" s="731" t="s">
        <v>85</v>
      </c>
      <c r="C68" s="732">
        <v>1.196</v>
      </c>
      <c r="D68" s="732">
        <v>1.25</v>
      </c>
      <c r="E68" s="732">
        <v>2.3650000000000002</v>
      </c>
      <c r="F68" s="732">
        <v>1.274</v>
      </c>
      <c r="G68" s="732">
        <v>1.4390000000000001</v>
      </c>
      <c r="H68" s="732">
        <v>1.5</v>
      </c>
      <c r="I68" s="732">
        <v>1.488</v>
      </c>
      <c r="J68" s="732">
        <v>3.12</v>
      </c>
      <c r="K68" s="732">
        <v>4.3010000000000002</v>
      </c>
      <c r="L68" s="732">
        <v>21.882999999999999</v>
      </c>
      <c r="M68" s="733">
        <v>6.5359999999999996</v>
      </c>
    </row>
    <row r="69" spans="2:24" x14ac:dyDescent="0.2">
      <c r="B69" s="731" t="s">
        <v>86</v>
      </c>
      <c r="C69" s="732">
        <v>5.1269999999999998</v>
      </c>
      <c r="D69" s="732">
        <v>5.5220000000000002</v>
      </c>
      <c r="E69" s="732">
        <v>6.0720000000000001</v>
      </c>
      <c r="F69" s="732">
        <v>8.2609999999999992</v>
      </c>
      <c r="G69" s="732">
        <v>9.5830000000000002</v>
      </c>
      <c r="H69" s="732">
        <v>13.932</v>
      </c>
      <c r="I69" s="732">
        <v>10.128</v>
      </c>
      <c r="J69" s="732">
        <v>26.811</v>
      </c>
      <c r="K69" s="732">
        <v>5.6710000000000003</v>
      </c>
      <c r="L69" s="732">
        <v>12.882</v>
      </c>
      <c r="M69" s="733">
        <v>4.7720000000000002</v>
      </c>
    </row>
    <row r="70" spans="2:24" x14ac:dyDescent="0.2">
      <c r="B70" s="731" t="s">
        <v>87</v>
      </c>
      <c r="C70" s="732">
        <v>0.92400000000000004</v>
      </c>
      <c r="D70" s="732">
        <v>2.3980000000000001</v>
      </c>
      <c r="E70" s="732">
        <v>1.095</v>
      </c>
      <c r="F70" s="732">
        <v>1.859</v>
      </c>
      <c r="G70" s="732">
        <v>1.6140000000000001</v>
      </c>
      <c r="H70" s="732">
        <v>1.869</v>
      </c>
      <c r="I70" s="732">
        <v>1.883</v>
      </c>
      <c r="J70" s="732">
        <v>1.1719999999999999</v>
      </c>
      <c r="K70" s="732">
        <v>3.5609999999999999</v>
      </c>
      <c r="L70" s="732">
        <v>4.149</v>
      </c>
      <c r="M70" s="733">
        <v>1.014</v>
      </c>
    </row>
    <row r="71" spans="2:24" x14ac:dyDescent="0.2">
      <c r="B71" s="731" t="s">
        <v>88</v>
      </c>
      <c r="C71" s="732">
        <v>0.41299999999999998</v>
      </c>
      <c r="D71" s="732">
        <v>0.63300000000000001</v>
      </c>
      <c r="E71" s="732">
        <v>0.59899999999999998</v>
      </c>
      <c r="F71" s="732">
        <v>1.244</v>
      </c>
      <c r="G71" s="732">
        <v>1.0509999999999999</v>
      </c>
      <c r="H71" s="732">
        <v>1.028</v>
      </c>
      <c r="I71" s="732">
        <v>1.8360000000000001</v>
      </c>
      <c r="J71" s="732">
        <v>2.5739999999999998</v>
      </c>
      <c r="K71" s="732">
        <v>1.3069999999999999</v>
      </c>
      <c r="L71" s="732">
        <v>3.2290000000000001</v>
      </c>
      <c r="M71" s="733">
        <v>1.3380000000000001</v>
      </c>
    </row>
    <row r="72" spans="2:24" x14ac:dyDescent="0.2">
      <c r="B72" s="731" t="s">
        <v>89</v>
      </c>
      <c r="C72" s="732">
        <v>1.653</v>
      </c>
      <c r="D72" s="732">
        <v>2.0830000000000002</v>
      </c>
      <c r="E72" s="732">
        <v>1.5609999999999999</v>
      </c>
      <c r="F72" s="732">
        <v>2.6339999999999999</v>
      </c>
      <c r="G72" s="732">
        <v>3.5030000000000001</v>
      </c>
      <c r="H72" s="732">
        <v>3.3889999999999998</v>
      </c>
      <c r="I72" s="732">
        <v>4.742</v>
      </c>
      <c r="J72" s="732">
        <v>5.008</v>
      </c>
      <c r="K72" s="732">
        <v>4.2069999999999999</v>
      </c>
      <c r="L72" s="732">
        <v>5.8079999999999998</v>
      </c>
      <c r="M72" s="733">
        <v>3.9510000000000001</v>
      </c>
    </row>
    <row r="73" spans="2:24" x14ac:dyDescent="0.2">
      <c r="B73" s="731" t="s">
        <v>90</v>
      </c>
      <c r="C73" s="732">
        <v>0</v>
      </c>
      <c r="D73" s="732">
        <v>0</v>
      </c>
      <c r="E73" s="732">
        <v>0</v>
      </c>
      <c r="F73" s="732">
        <v>0</v>
      </c>
      <c r="G73" s="732">
        <v>0</v>
      </c>
      <c r="H73" s="732">
        <v>1E-3</v>
      </c>
      <c r="I73" s="732">
        <v>1E-3</v>
      </c>
      <c r="J73" s="732">
        <v>1E-3</v>
      </c>
      <c r="K73" s="732">
        <v>1E-3</v>
      </c>
      <c r="L73" s="732">
        <v>1E-3</v>
      </c>
      <c r="M73" s="733">
        <v>1E-3</v>
      </c>
    </row>
    <row r="74" spans="2:24" x14ac:dyDescent="0.2">
      <c r="B74" s="731" t="s">
        <v>91</v>
      </c>
      <c r="C74" s="732">
        <v>3.9910000000000001</v>
      </c>
      <c r="D74" s="732">
        <v>3.7010000000000001</v>
      </c>
      <c r="E74" s="732">
        <v>1.984</v>
      </c>
      <c r="F74" s="732">
        <v>3.214</v>
      </c>
      <c r="G74" s="732">
        <v>2.0190000000000001</v>
      </c>
      <c r="H74" s="732">
        <v>3.367</v>
      </c>
      <c r="I74" s="732">
        <v>2.004</v>
      </c>
      <c r="J74" s="732">
        <v>2.3780000000000001</v>
      </c>
      <c r="K74" s="732">
        <v>2.4470000000000001</v>
      </c>
      <c r="L74" s="732">
        <v>9.2840000000000007</v>
      </c>
      <c r="M74" s="733">
        <v>3.0409999999999999</v>
      </c>
    </row>
    <row r="75" spans="2:24" x14ac:dyDescent="0.2">
      <c r="B75" s="750"/>
      <c r="C75" s="751"/>
      <c r="D75" s="751"/>
      <c r="E75" s="751"/>
      <c r="F75" s="751"/>
      <c r="G75" s="751"/>
      <c r="H75" s="751"/>
      <c r="I75" s="751"/>
      <c r="J75" s="751"/>
      <c r="K75" s="751"/>
      <c r="L75" s="751"/>
      <c r="M75" s="752"/>
    </row>
    <row r="76" spans="2:24" x14ac:dyDescent="0.2">
      <c r="B76" s="750"/>
      <c r="C76" s="751"/>
      <c r="D76" s="751"/>
      <c r="E76" s="751"/>
      <c r="F76" s="751"/>
      <c r="G76" s="751"/>
      <c r="H76" s="751"/>
      <c r="I76" s="751"/>
      <c r="J76" s="751"/>
      <c r="K76" s="751"/>
      <c r="L76" s="751"/>
      <c r="M76" s="752"/>
    </row>
    <row r="77" spans="2:24" ht="13.5" thickBot="1" x14ac:dyDescent="0.25">
      <c r="B77" s="753"/>
      <c r="C77" s="754"/>
      <c r="D77" s="754"/>
      <c r="E77" s="754"/>
      <c r="F77" s="754"/>
      <c r="G77" s="754"/>
      <c r="H77" s="754"/>
      <c r="I77" s="754"/>
      <c r="J77" s="754"/>
      <c r="K77" s="754"/>
      <c r="L77" s="754"/>
      <c r="M77" s="755"/>
    </row>
    <row r="80" spans="2:24" x14ac:dyDescent="0.2">
      <c r="B80" s="799" t="s">
        <v>742</v>
      </c>
      <c r="C80" s="802" t="s">
        <v>333</v>
      </c>
      <c r="D80" s="803"/>
      <c r="E80" s="802" t="s">
        <v>224</v>
      </c>
      <c r="F80" s="803"/>
      <c r="G80" s="802" t="s">
        <v>227</v>
      </c>
      <c r="H80" s="803"/>
      <c r="I80" s="802" t="s">
        <v>228</v>
      </c>
      <c r="J80" s="803"/>
      <c r="K80" s="802" t="s">
        <v>229</v>
      </c>
      <c r="L80" s="803"/>
      <c r="M80" s="802" t="s">
        <v>230</v>
      </c>
      <c r="N80" s="803"/>
      <c r="O80" s="802" t="s">
        <v>334</v>
      </c>
      <c r="P80" s="803"/>
      <c r="Q80" s="802" t="s">
        <v>335</v>
      </c>
      <c r="R80" s="803"/>
      <c r="S80" s="802" t="s">
        <v>233</v>
      </c>
      <c r="T80" s="803"/>
      <c r="U80" s="802" t="s">
        <v>234</v>
      </c>
      <c r="V80" s="803"/>
      <c r="W80" s="802" t="s">
        <v>235</v>
      </c>
      <c r="X80" s="804"/>
    </row>
    <row r="81" spans="2:24" x14ac:dyDescent="0.2">
      <c r="B81" s="800"/>
      <c r="C81" s="805" t="s">
        <v>79</v>
      </c>
      <c r="D81" s="806"/>
      <c r="E81" s="805" t="s">
        <v>79</v>
      </c>
      <c r="F81" s="806"/>
      <c r="G81" s="805" t="s">
        <v>79</v>
      </c>
      <c r="H81" s="806"/>
      <c r="I81" s="805" t="s">
        <v>79</v>
      </c>
      <c r="J81" s="806"/>
      <c r="K81" s="805" t="s">
        <v>79</v>
      </c>
      <c r="L81" s="806"/>
      <c r="M81" s="805" t="s">
        <v>79</v>
      </c>
      <c r="N81" s="806"/>
      <c r="O81" s="805"/>
      <c r="P81" s="806"/>
      <c r="Q81" s="805"/>
      <c r="R81" s="806"/>
      <c r="S81" s="805"/>
      <c r="T81" s="806"/>
      <c r="U81" s="805"/>
      <c r="V81" s="806"/>
      <c r="W81" s="805"/>
      <c r="X81" s="807"/>
    </row>
    <row r="82" spans="2:24" ht="41.25" thickBot="1" x14ac:dyDescent="0.25">
      <c r="B82" s="801"/>
      <c r="C82" s="727" t="s">
        <v>327</v>
      </c>
      <c r="D82" s="736" t="s">
        <v>82</v>
      </c>
      <c r="E82" s="727" t="s">
        <v>327</v>
      </c>
      <c r="F82" s="737" t="s">
        <v>82</v>
      </c>
      <c r="G82" s="727" t="s">
        <v>327</v>
      </c>
      <c r="H82" s="737" t="s">
        <v>82</v>
      </c>
      <c r="I82" s="727" t="s">
        <v>327</v>
      </c>
      <c r="J82" s="737" t="s">
        <v>82</v>
      </c>
      <c r="K82" s="727" t="s">
        <v>327</v>
      </c>
      <c r="L82" s="737" t="s">
        <v>82</v>
      </c>
      <c r="M82" s="727" t="s">
        <v>327</v>
      </c>
      <c r="N82" s="737" t="s">
        <v>82</v>
      </c>
      <c r="O82" s="727" t="s">
        <v>327</v>
      </c>
      <c r="P82" s="736" t="s">
        <v>82</v>
      </c>
      <c r="Q82" s="727" t="s">
        <v>327</v>
      </c>
      <c r="R82" s="736" t="s">
        <v>82</v>
      </c>
      <c r="S82" s="727" t="s">
        <v>327</v>
      </c>
      <c r="T82" s="736" t="s">
        <v>82</v>
      </c>
      <c r="U82" s="727" t="s">
        <v>327</v>
      </c>
      <c r="V82" s="736" t="s">
        <v>82</v>
      </c>
      <c r="W82" s="727" t="s">
        <v>327</v>
      </c>
      <c r="X82" s="736" t="s">
        <v>82</v>
      </c>
    </row>
    <row r="83" spans="2:24" x14ac:dyDescent="0.2">
      <c r="B83" s="728" t="s">
        <v>92</v>
      </c>
      <c r="C83" s="729">
        <v>160.82599999999999</v>
      </c>
      <c r="D83" s="738">
        <v>16.54</v>
      </c>
      <c r="E83" s="729">
        <v>139.34299999999999</v>
      </c>
      <c r="F83" s="738">
        <v>15.82</v>
      </c>
      <c r="G83" s="729">
        <v>172.786</v>
      </c>
      <c r="H83" s="738">
        <v>18.29</v>
      </c>
      <c r="I83" s="729">
        <v>93.953999999999994</v>
      </c>
      <c r="J83" s="738">
        <v>22.78</v>
      </c>
      <c r="K83" s="729">
        <v>86.736999999999995</v>
      </c>
      <c r="L83" s="738">
        <v>25.34</v>
      </c>
      <c r="M83" s="729">
        <v>116.59699999999999</v>
      </c>
      <c r="N83" s="738">
        <v>22.62</v>
      </c>
      <c r="O83" s="729">
        <v>134.774</v>
      </c>
      <c r="P83" s="738">
        <v>27.91</v>
      </c>
      <c r="Q83" s="729">
        <v>63.48</v>
      </c>
      <c r="R83" s="738">
        <v>19.22</v>
      </c>
      <c r="S83" s="729">
        <v>41.133000000000003</v>
      </c>
      <c r="T83" s="738">
        <v>13.14</v>
      </c>
      <c r="U83" s="729">
        <v>63.802999999999997</v>
      </c>
      <c r="V83" s="738">
        <v>20.57</v>
      </c>
      <c r="W83" s="729">
        <v>58.523000000000003</v>
      </c>
      <c r="X83" s="739">
        <v>15.38</v>
      </c>
    </row>
    <row r="84" spans="2:24" x14ac:dyDescent="0.2">
      <c r="B84" s="731" t="s">
        <v>84</v>
      </c>
      <c r="C84" s="732">
        <v>5.8840000000000003</v>
      </c>
      <c r="D84" s="740">
        <v>64.91</v>
      </c>
      <c r="E84" s="732">
        <v>3.8809999999999998</v>
      </c>
      <c r="F84" s="740">
        <v>62.91</v>
      </c>
      <c r="G84" s="732">
        <v>18.997</v>
      </c>
      <c r="H84" s="740">
        <v>71.06</v>
      </c>
      <c r="I84" s="732">
        <v>0.45100000000000001</v>
      </c>
      <c r="J84" s="740">
        <v>77.989999999999995</v>
      </c>
      <c r="K84" s="732">
        <v>2.714</v>
      </c>
      <c r="L84" s="740">
        <v>39.79</v>
      </c>
      <c r="M84" s="732">
        <v>2.7189999999999999</v>
      </c>
      <c r="N84" s="740">
        <v>39.01</v>
      </c>
      <c r="O84" s="732">
        <v>3.1549999999999998</v>
      </c>
      <c r="P84" s="740">
        <v>33.93</v>
      </c>
      <c r="Q84" s="732">
        <v>5.3979999999999997</v>
      </c>
      <c r="R84" s="740">
        <v>32.29</v>
      </c>
      <c r="S84" s="732">
        <v>5.7060000000000004</v>
      </c>
      <c r="T84" s="740">
        <v>30.62</v>
      </c>
      <c r="U84" s="732">
        <v>6.5570000000000004</v>
      </c>
      <c r="V84" s="740">
        <v>29.54</v>
      </c>
      <c r="W84" s="732">
        <v>7.3890000000000002</v>
      </c>
      <c r="X84" s="741">
        <v>26.89</v>
      </c>
    </row>
    <row r="85" spans="2:24" x14ac:dyDescent="0.2">
      <c r="B85" s="731" t="s">
        <v>85</v>
      </c>
      <c r="C85" s="732">
        <v>28.995999999999999</v>
      </c>
      <c r="D85" s="740">
        <v>31.84</v>
      </c>
      <c r="E85" s="732">
        <v>18.779</v>
      </c>
      <c r="F85" s="740">
        <v>23.79</v>
      </c>
      <c r="G85" s="732">
        <v>57.238</v>
      </c>
      <c r="H85" s="740">
        <v>35.46</v>
      </c>
      <c r="I85" s="732">
        <v>16.774999999999999</v>
      </c>
      <c r="J85" s="740">
        <v>27.91</v>
      </c>
      <c r="K85" s="732">
        <v>15.706</v>
      </c>
      <c r="L85" s="740">
        <v>46.06</v>
      </c>
      <c r="M85" s="732">
        <v>61.165999999999997</v>
      </c>
      <c r="N85" s="740">
        <v>36.47</v>
      </c>
      <c r="O85" s="732">
        <v>54.692999999999998</v>
      </c>
      <c r="P85" s="740">
        <v>48.86</v>
      </c>
      <c r="Q85" s="732">
        <v>26.457999999999998</v>
      </c>
      <c r="R85" s="740">
        <v>36.369999999999997</v>
      </c>
      <c r="S85" s="732">
        <v>9.4610000000000003</v>
      </c>
      <c r="T85" s="740">
        <v>22.27</v>
      </c>
      <c r="U85" s="732">
        <v>12.798</v>
      </c>
      <c r="V85" s="740">
        <v>26.96</v>
      </c>
      <c r="W85" s="732">
        <v>8.8940000000000001</v>
      </c>
      <c r="X85" s="741">
        <v>16.89</v>
      </c>
    </row>
    <row r="86" spans="2:24" x14ac:dyDescent="0.2">
      <c r="B86" s="731" t="s">
        <v>86</v>
      </c>
      <c r="C86" s="732">
        <v>41.206000000000003</v>
      </c>
      <c r="D86" s="740">
        <v>40.22</v>
      </c>
      <c r="E86" s="732">
        <v>32.454999999999998</v>
      </c>
      <c r="F86" s="740">
        <v>34.58</v>
      </c>
      <c r="G86" s="732">
        <v>43.658000000000001</v>
      </c>
      <c r="H86" s="740">
        <v>50.74</v>
      </c>
      <c r="I86" s="732">
        <v>25.423999999999999</v>
      </c>
      <c r="J86" s="740">
        <v>67.400000000000006</v>
      </c>
      <c r="K86" s="732">
        <v>8.8149999999999995</v>
      </c>
      <c r="L86" s="740">
        <v>55.88</v>
      </c>
      <c r="M86" s="732">
        <v>2.9950000000000001</v>
      </c>
      <c r="N86" s="740">
        <v>34.51</v>
      </c>
      <c r="O86" s="732">
        <v>15.221</v>
      </c>
      <c r="P86" s="740">
        <v>60.65</v>
      </c>
      <c r="Q86" s="732">
        <v>1.2989999999999999</v>
      </c>
      <c r="R86" s="740">
        <v>41.58</v>
      </c>
      <c r="S86" s="732">
        <v>1.26</v>
      </c>
      <c r="T86" s="740">
        <v>41.06</v>
      </c>
      <c r="U86" s="732">
        <v>1.21</v>
      </c>
      <c r="V86" s="740">
        <v>41.59</v>
      </c>
      <c r="W86" s="732">
        <v>5.3</v>
      </c>
      <c r="X86" s="741">
        <v>51.57</v>
      </c>
    </row>
    <row r="87" spans="2:24" x14ac:dyDescent="0.2">
      <c r="B87" s="731" t="s">
        <v>87</v>
      </c>
      <c r="C87" s="732">
        <v>6.702</v>
      </c>
      <c r="D87" s="740">
        <v>39</v>
      </c>
      <c r="E87" s="732">
        <v>6.9539999999999997</v>
      </c>
      <c r="F87" s="740">
        <v>36.08</v>
      </c>
      <c r="G87" s="732">
        <v>5.9790000000000001</v>
      </c>
      <c r="H87" s="740">
        <v>38.76</v>
      </c>
      <c r="I87" s="732">
        <v>14.619</v>
      </c>
      <c r="J87" s="740">
        <v>66.03</v>
      </c>
      <c r="K87" s="732">
        <v>23.664999999999999</v>
      </c>
      <c r="L87" s="740">
        <v>76.5</v>
      </c>
      <c r="M87" s="732">
        <v>12.295999999999999</v>
      </c>
      <c r="N87" s="740">
        <v>52.18</v>
      </c>
      <c r="O87" s="732">
        <v>13.791</v>
      </c>
      <c r="P87" s="740">
        <v>48.41</v>
      </c>
      <c r="Q87" s="732">
        <v>10.250999999999999</v>
      </c>
      <c r="R87" s="740">
        <v>51.45</v>
      </c>
      <c r="S87" s="732">
        <v>3.1739999999999999</v>
      </c>
      <c r="T87" s="740">
        <v>47.19</v>
      </c>
      <c r="U87" s="732">
        <v>19.942</v>
      </c>
      <c r="V87" s="740">
        <v>60.24</v>
      </c>
      <c r="W87" s="732">
        <v>7.7489999999999997</v>
      </c>
      <c r="X87" s="741">
        <v>52.63</v>
      </c>
    </row>
    <row r="88" spans="2:24" x14ac:dyDescent="0.2">
      <c r="B88" s="731" t="s">
        <v>88</v>
      </c>
      <c r="C88" s="732">
        <v>31.484000000000002</v>
      </c>
      <c r="D88" s="740">
        <v>27.06</v>
      </c>
      <c r="E88" s="732">
        <v>33.418999999999997</v>
      </c>
      <c r="F88" s="740">
        <v>37.32</v>
      </c>
      <c r="G88" s="732">
        <v>20.773</v>
      </c>
      <c r="H88" s="740">
        <v>41.32</v>
      </c>
      <c r="I88" s="732">
        <v>10.741</v>
      </c>
      <c r="J88" s="740">
        <v>37.18</v>
      </c>
      <c r="K88" s="732">
        <v>10.956</v>
      </c>
      <c r="L88" s="740">
        <v>37.590000000000003</v>
      </c>
      <c r="M88" s="732">
        <v>15.849</v>
      </c>
      <c r="N88" s="740">
        <v>55.85</v>
      </c>
      <c r="O88" s="732">
        <v>2.5299999999999998</v>
      </c>
      <c r="P88" s="740">
        <v>35.93</v>
      </c>
      <c r="Q88" s="732">
        <v>2.512</v>
      </c>
      <c r="R88" s="740">
        <v>35.08</v>
      </c>
      <c r="S88" s="732">
        <v>3.2930000000000001</v>
      </c>
      <c r="T88" s="740">
        <v>27.91</v>
      </c>
      <c r="U88" s="732">
        <v>3.7010000000000001</v>
      </c>
      <c r="V88" s="740">
        <v>28.16</v>
      </c>
      <c r="W88" s="732">
        <v>3.5790000000000002</v>
      </c>
      <c r="X88" s="741">
        <v>37.06</v>
      </c>
    </row>
    <row r="89" spans="2:24" x14ac:dyDescent="0.2">
      <c r="B89" s="731" t="s">
        <v>89</v>
      </c>
      <c r="C89" s="732">
        <v>6.0890000000000004</v>
      </c>
      <c r="D89" s="740">
        <v>77.349999999999994</v>
      </c>
      <c r="E89" s="732">
        <v>6.1319999999999997</v>
      </c>
      <c r="F89" s="740">
        <v>61.36</v>
      </c>
      <c r="G89" s="732">
        <v>2.339</v>
      </c>
      <c r="H89" s="740">
        <v>64.42</v>
      </c>
      <c r="I89" s="732">
        <v>1.903</v>
      </c>
      <c r="J89" s="740">
        <v>68.03</v>
      </c>
      <c r="K89" s="732">
        <v>1.9950000000000001</v>
      </c>
      <c r="L89" s="740">
        <v>57.24</v>
      </c>
      <c r="M89" s="732">
        <v>2.7090000000000001</v>
      </c>
      <c r="N89" s="740">
        <v>34.15</v>
      </c>
      <c r="O89" s="732">
        <v>3.395</v>
      </c>
      <c r="P89" s="740">
        <v>25.12</v>
      </c>
      <c r="Q89" s="732">
        <v>4.3730000000000002</v>
      </c>
      <c r="R89" s="740">
        <v>21.43</v>
      </c>
      <c r="S89" s="732">
        <v>4.8339999999999996</v>
      </c>
      <c r="T89" s="740">
        <v>19.809999999999999</v>
      </c>
      <c r="U89" s="732">
        <v>5.399</v>
      </c>
      <c r="V89" s="740">
        <v>18.91</v>
      </c>
      <c r="W89" s="732">
        <v>5.75</v>
      </c>
      <c r="X89" s="741">
        <v>19.329999999999998</v>
      </c>
    </row>
    <row r="90" spans="2:24" x14ac:dyDescent="0.2">
      <c r="B90" s="731" t="s">
        <v>90</v>
      </c>
      <c r="C90" s="732">
        <v>0</v>
      </c>
      <c r="D90" s="740">
        <v>0</v>
      </c>
      <c r="E90" s="732">
        <v>0</v>
      </c>
      <c r="F90" s="740">
        <v>0</v>
      </c>
      <c r="G90" s="732">
        <v>0</v>
      </c>
      <c r="H90" s="740">
        <v>0</v>
      </c>
      <c r="I90" s="732">
        <v>0</v>
      </c>
      <c r="J90" s="740">
        <v>0</v>
      </c>
      <c r="K90" s="732">
        <v>0</v>
      </c>
      <c r="L90" s="740">
        <v>0</v>
      </c>
      <c r="M90" s="732">
        <v>1.7000000000000001E-2</v>
      </c>
      <c r="N90" s="740">
        <v>50.29</v>
      </c>
      <c r="O90" s="732">
        <v>1.7000000000000001E-2</v>
      </c>
      <c r="P90" s="740">
        <v>50.29</v>
      </c>
      <c r="Q90" s="732">
        <v>1.7000000000000001E-2</v>
      </c>
      <c r="R90" s="740">
        <v>50.29</v>
      </c>
      <c r="S90" s="732">
        <v>1.7000000000000001E-2</v>
      </c>
      <c r="T90" s="740">
        <v>50.29</v>
      </c>
      <c r="U90" s="732">
        <v>1.7000000000000001E-2</v>
      </c>
      <c r="V90" s="740">
        <v>50.29</v>
      </c>
      <c r="W90" s="732">
        <v>1.7000000000000001E-2</v>
      </c>
      <c r="X90" s="741">
        <v>50.29</v>
      </c>
    </row>
    <row r="91" spans="2:24" x14ac:dyDescent="0.2">
      <c r="B91" s="731" t="s">
        <v>91</v>
      </c>
      <c r="C91" s="732">
        <v>42.204000000000001</v>
      </c>
      <c r="D91" s="740">
        <v>32.69</v>
      </c>
      <c r="E91" s="732">
        <v>42.874000000000002</v>
      </c>
      <c r="F91" s="740">
        <v>36.450000000000003</v>
      </c>
      <c r="G91" s="732">
        <v>24.635999999999999</v>
      </c>
      <c r="H91" s="740">
        <v>33.39</v>
      </c>
      <c r="I91" s="732">
        <v>25.004000000000001</v>
      </c>
      <c r="J91" s="740">
        <v>32.479999999999997</v>
      </c>
      <c r="K91" s="732">
        <v>23.866</v>
      </c>
      <c r="L91" s="740">
        <v>41.96</v>
      </c>
      <c r="M91" s="732">
        <v>18.742999999999999</v>
      </c>
      <c r="N91" s="740">
        <v>38.1</v>
      </c>
      <c r="O91" s="732">
        <v>41.881999999999998</v>
      </c>
      <c r="P91" s="740">
        <v>62.3</v>
      </c>
      <c r="Q91" s="732">
        <v>13.311</v>
      </c>
      <c r="R91" s="740">
        <v>25.18</v>
      </c>
      <c r="S91" s="732">
        <v>13.656000000000001</v>
      </c>
      <c r="T91" s="740">
        <v>17.22</v>
      </c>
      <c r="U91" s="732">
        <v>14.403</v>
      </c>
      <c r="V91" s="740">
        <v>17.87</v>
      </c>
      <c r="W91" s="732">
        <v>20.140999999999998</v>
      </c>
      <c r="X91" s="741">
        <v>30.26</v>
      </c>
    </row>
    <row r="92" spans="2:24" x14ac:dyDescent="0.2">
      <c r="B92" s="750"/>
      <c r="C92" s="751"/>
      <c r="D92" s="756"/>
      <c r="E92" s="751"/>
      <c r="F92" s="756"/>
      <c r="G92" s="751"/>
      <c r="H92" s="756"/>
      <c r="I92" s="751"/>
      <c r="J92" s="756"/>
      <c r="K92" s="751"/>
      <c r="L92" s="756"/>
      <c r="M92" s="751"/>
      <c r="N92" s="756"/>
      <c r="O92" s="751"/>
      <c r="P92" s="756"/>
      <c r="Q92" s="751"/>
      <c r="R92" s="756"/>
      <c r="S92" s="751"/>
      <c r="T92" s="756"/>
      <c r="U92" s="751"/>
      <c r="V92" s="756"/>
      <c r="W92" s="751"/>
      <c r="X92" s="757"/>
    </row>
    <row r="93" spans="2:24" x14ac:dyDescent="0.2">
      <c r="B93" s="750"/>
      <c r="C93" s="751"/>
      <c r="D93" s="756"/>
      <c r="E93" s="751"/>
      <c r="F93" s="756"/>
      <c r="G93" s="751"/>
      <c r="H93" s="756"/>
      <c r="I93" s="751"/>
      <c r="J93" s="756"/>
      <c r="K93" s="751"/>
      <c r="L93" s="756"/>
      <c r="M93" s="751"/>
      <c r="N93" s="756"/>
      <c r="O93" s="751"/>
      <c r="P93" s="756"/>
      <c r="Q93" s="751"/>
      <c r="R93" s="756"/>
      <c r="S93" s="751"/>
      <c r="T93" s="756"/>
      <c r="U93" s="751"/>
      <c r="V93" s="756"/>
      <c r="W93" s="751"/>
      <c r="X93" s="757"/>
    </row>
    <row r="94" spans="2:24" ht="13.5" thickBot="1" x14ac:dyDescent="0.25">
      <c r="B94" s="753"/>
      <c r="C94" s="754"/>
      <c r="D94" s="758"/>
      <c r="E94" s="754"/>
      <c r="F94" s="758"/>
      <c r="G94" s="754"/>
      <c r="H94" s="758"/>
      <c r="I94" s="754"/>
      <c r="J94" s="758"/>
      <c r="K94" s="754"/>
      <c r="L94" s="758"/>
      <c r="M94" s="754"/>
      <c r="N94" s="758"/>
      <c r="O94" s="754"/>
      <c r="P94" s="758"/>
      <c r="Q94" s="754"/>
      <c r="R94" s="758"/>
      <c r="S94" s="754"/>
      <c r="T94" s="758"/>
      <c r="U94" s="754"/>
      <c r="V94" s="758"/>
      <c r="W94" s="754"/>
      <c r="X94" s="759"/>
    </row>
    <row r="97" spans="2:14" x14ac:dyDescent="0.2">
      <c r="B97" s="799" t="s">
        <v>742</v>
      </c>
      <c r="C97" s="725" t="s">
        <v>333</v>
      </c>
      <c r="D97" s="725" t="s">
        <v>224</v>
      </c>
      <c r="E97" s="725" t="s">
        <v>227</v>
      </c>
      <c r="F97" s="725" t="s">
        <v>228</v>
      </c>
      <c r="G97" s="725" t="s">
        <v>229</v>
      </c>
      <c r="H97" s="725" t="s">
        <v>230</v>
      </c>
      <c r="I97" s="725" t="s">
        <v>334</v>
      </c>
      <c r="J97" s="725" t="s">
        <v>335</v>
      </c>
      <c r="K97" s="725" t="s">
        <v>233</v>
      </c>
      <c r="L97" s="725" t="s">
        <v>234</v>
      </c>
      <c r="M97" s="725" t="s">
        <v>235</v>
      </c>
      <c r="N97" s="744"/>
    </row>
    <row r="98" spans="2:14" x14ac:dyDescent="0.2">
      <c r="B98" s="800"/>
      <c r="C98" s="724" t="s">
        <v>310</v>
      </c>
      <c r="D98" s="724" t="s">
        <v>310</v>
      </c>
      <c r="E98" s="724" t="s">
        <v>310</v>
      </c>
      <c r="F98" s="724" t="s">
        <v>310</v>
      </c>
      <c r="G98" s="724" t="s">
        <v>310</v>
      </c>
      <c r="H98" s="724" t="s">
        <v>310</v>
      </c>
      <c r="I98" s="724" t="s">
        <v>310</v>
      </c>
      <c r="J98" s="724" t="s">
        <v>310</v>
      </c>
      <c r="K98" s="724" t="s">
        <v>310</v>
      </c>
      <c r="L98" s="724" t="s">
        <v>310</v>
      </c>
      <c r="M98" s="726" t="s">
        <v>310</v>
      </c>
      <c r="N98" s="745"/>
    </row>
    <row r="99" spans="2:14" ht="41.25" thickBot="1" x14ac:dyDescent="0.25">
      <c r="B99" s="801"/>
      <c r="C99" s="727" t="s">
        <v>327</v>
      </c>
      <c r="D99" s="727" t="s">
        <v>327</v>
      </c>
      <c r="E99" s="727" t="s">
        <v>327</v>
      </c>
      <c r="F99" s="727" t="s">
        <v>327</v>
      </c>
      <c r="G99" s="727" t="s">
        <v>327</v>
      </c>
      <c r="H99" s="727" t="s">
        <v>327</v>
      </c>
      <c r="I99" s="727" t="s">
        <v>327</v>
      </c>
      <c r="J99" s="727" t="s">
        <v>327</v>
      </c>
      <c r="K99" s="727" t="s">
        <v>327</v>
      </c>
      <c r="L99" s="727" t="s">
        <v>327</v>
      </c>
      <c r="M99" s="727" t="s">
        <v>327</v>
      </c>
      <c r="N99" s="746"/>
    </row>
    <row r="100" spans="2:14" x14ac:dyDescent="0.2">
      <c r="B100" s="760" t="s">
        <v>92</v>
      </c>
      <c r="C100" s="761">
        <f t="shared" ref="C100:C108" si="17">C83</f>
        <v>160.82599999999999</v>
      </c>
      <c r="D100" s="761">
        <f t="shared" ref="D100:D108" si="18">E83</f>
        <v>139.34299999999999</v>
      </c>
      <c r="E100" s="761">
        <f t="shared" ref="E100:E108" si="19">G83</f>
        <v>172.786</v>
      </c>
      <c r="F100" s="761">
        <f t="shared" ref="F100:F108" si="20">I83</f>
        <v>93.953999999999994</v>
      </c>
      <c r="G100" s="761">
        <f t="shared" ref="G100:G108" si="21">K83</f>
        <v>86.736999999999995</v>
      </c>
      <c r="H100" s="761">
        <f t="shared" ref="H100:H108" si="22">M83</f>
        <v>116.59699999999999</v>
      </c>
      <c r="I100" s="761">
        <f t="shared" ref="I100:I108" si="23">O83</f>
        <v>134.774</v>
      </c>
      <c r="J100" s="761">
        <f t="shared" ref="J100:J108" si="24">Q83</f>
        <v>63.48</v>
      </c>
      <c r="K100" s="761">
        <f t="shared" ref="K100:K108" si="25">S83</f>
        <v>41.133000000000003</v>
      </c>
      <c r="L100" s="761">
        <f t="shared" ref="L100:L108" si="26">U83</f>
        <v>63.802999999999997</v>
      </c>
      <c r="M100" s="762">
        <f t="shared" ref="M100:M108" si="27">W83</f>
        <v>58.523000000000003</v>
      </c>
      <c r="N100" s="729"/>
    </row>
    <row r="101" spans="2:14" x14ac:dyDescent="0.2">
      <c r="B101" s="750" t="s">
        <v>84</v>
      </c>
      <c r="C101" s="751">
        <f t="shared" si="17"/>
        <v>5.8840000000000003</v>
      </c>
      <c r="D101" s="751">
        <f t="shared" si="18"/>
        <v>3.8809999999999998</v>
      </c>
      <c r="E101" s="751">
        <f t="shared" si="19"/>
        <v>18.997</v>
      </c>
      <c r="F101" s="751">
        <f t="shared" si="20"/>
        <v>0.45100000000000001</v>
      </c>
      <c r="G101" s="751">
        <f t="shared" si="21"/>
        <v>2.714</v>
      </c>
      <c r="H101" s="751">
        <f t="shared" si="22"/>
        <v>2.7189999999999999</v>
      </c>
      <c r="I101" s="751">
        <f t="shared" si="23"/>
        <v>3.1549999999999998</v>
      </c>
      <c r="J101" s="751">
        <f t="shared" si="24"/>
        <v>5.3979999999999997</v>
      </c>
      <c r="K101" s="751">
        <f t="shared" si="25"/>
        <v>5.7060000000000004</v>
      </c>
      <c r="L101" s="751">
        <f t="shared" si="26"/>
        <v>6.5570000000000004</v>
      </c>
      <c r="M101" s="752">
        <f t="shared" si="27"/>
        <v>7.3890000000000002</v>
      </c>
      <c r="N101" s="732"/>
    </row>
    <row r="102" spans="2:14" x14ac:dyDescent="0.2">
      <c r="B102" s="750" t="s">
        <v>85</v>
      </c>
      <c r="C102" s="751">
        <f t="shared" si="17"/>
        <v>28.995999999999999</v>
      </c>
      <c r="D102" s="751">
        <f t="shared" si="18"/>
        <v>18.779</v>
      </c>
      <c r="E102" s="751">
        <f t="shared" si="19"/>
        <v>57.238</v>
      </c>
      <c r="F102" s="751">
        <f t="shared" si="20"/>
        <v>16.774999999999999</v>
      </c>
      <c r="G102" s="751">
        <f t="shared" si="21"/>
        <v>15.706</v>
      </c>
      <c r="H102" s="751">
        <f t="shared" si="22"/>
        <v>61.165999999999997</v>
      </c>
      <c r="I102" s="751">
        <f t="shared" si="23"/>
        <v>54.692999999999998</v>
      </c>
      <c r="J102" s="751">
        <f t="shared" si="24"/>
        <v>26.457999999999998</v>
      </c>
      <c r="K102" s="751">
        <f t="shared" si="25"/>
        <v>9.4610000000000003</v>
      </c>
      <c r="L102" s="751">
        <f t="shared" si="26"/>
        <v>12.798</v>
      </c>
      <c r="M102" s="752">
        <f t="shared" si="27"/>
        <v>8.8940000000000001</v>
      </c>
      <c r="N102" s="732"/>
    </row>
    <row r="103" spans="2:14" x14ac:dyDescent="0.2">
      <c r="B103" s="750" t="s">
        <v>86</v>
      </c>
      <c r="C103" s="751">
        <f t="shared" si="17"/>
        <v>41.206000000000003</v>
      </c>
      <c r="D103" s="751">
        <f t="shared" si="18"/>
        <v>32.454999999999998</v>
      </c>
      <c r="E103" s="751">
        <f t="shared" si="19"/>
        <v>43.658000000000001</v>
      </c>
      <c r="F103" s="751">
        <f t="shared" si="20"/>
        <v>25.423999999999999</v>
      </c>
      <c r="G103" s="751">
        <f t="shared" si="21"/>
        <v>8.8149999999999995</v>
      </c>
      <c r="H103" s="751">
        <f t="shared" si="22"/>
        <v>2.9950000000000001</v>
      </c>
      <c r="I103" s="751">
        <f t="shared" si="23"/>
        <v>15.221</v>
      </c>
      <c r="J103" s="751">
        <f t="shared" si="24"/>
        <v>1.2989999999999999</v>
      </c>
      <c r="K103" s="751">
        <f t="shared" si="25"/>
        <v>1.26</v>
      </c>
      <c r="L103" s="751">
        <f t="shared" si="26"/>
        <v>1.21</v>
      </c>
      <c r="M103" s="752">
        <f t="shared" si="27"/>
        <v>5.3</v>
      </c>
      <c r="N103" s="732"/>
    </row>
    <row r="104" spans="2:14" x14ac:dyDescent="0.2">
      <c r="B104" s="750" t="s">
        <v>87</v>
      </c>
      <c r="C104" s="751">
        <f t="shared" si="17"/>
        <v>6.702</v>
      </c>
      <c r="D104" s="751">
        <f t="shared" si="18"/>
        <v>6.9539999999999997</v>
      </c>
      <c r="E104" s="751">
        <f t="shared" si="19"/>
        <v>5.9790000000000001</v>
      </c>
      <c r="F104" s="751">
        <f t="shared" si="20"/>
        <v>14.619</v>
      </c>
      <c r="G104" s="751">
        <f t="shared" si="21"/>
        <v>23.664999999999999</v>
      </c>
      <c r="H104" s="751">
        <f t="shared" si="22"/>
        <v>12.295999999999999</v>
      </c>
      <c r="I104" s="751">
        <f t="shared" si="23"/>
        <v>13.791</v>
      </c>
      <c r="J104" s="751">
        <f t="shared" si="24"/>
        <v>10.250999999999999</v>
      </c>
      <c r="K104" s="751">
        <f t="shared" si="25"/>
        <v>3.1739999999999999</v>
      </c>
      <c r="L104" s="751">
        <f t="shared" si="26"/>
        <v>19.942</v>
      </c>
      <c r="M104" s="752">
        <f t="shared" si="27"/>
        <v>7.7489999999999997</v>
      </c>
      <c r="N104" s="732"/>
    </row>
    <row r="105" spans="2:14" x14ac:dyDescent="0.2">
      <c r="B105" s="750" t="s">
        <v>88</v>
      </c>
      <c r="C105" s="751">
        <f t="shared" si="17"/>
        <v>31.484000000000002</v>
      </c>
      <c r="D105" s="751">
        <f t="shared" si="18"/>
        <v>33.418999999999997</v>
      </c>
      <c r="E105" s="751">
        <f t="shared" si="19"/>
        <v>20.773</v>
      </c>
      <c r="F105" s="751">
        <f t="shared" si="20"/>
        <v>10.741</v>
      </c>
      <c r="G105" s="751">
        <f t="shared" si="21"/>
        <v>10.956</v>
      </c>
      <c r="H105" s="751">
        <f t="shared" si="22"/>
        <v>15.849</v>
      </c>
      <c r="I105" s="751">
        <f t="shared" si="23"/>
        <v>2.5299999999999998</v>
      </c>
      <c r="J105" s="751">
        <f t="shared" si="24"/>
        <v>2.512</v>
      </c>
      <c r="K105" s="751">
        <f t="shared" si="25"/>
        <v>3.2930000000000001</v>
      </c>
      <c r="L105" s="751">
        <f t="shared" si="26"/>
        <v>3.7010000000000001</v>
      </c>
      <c r="M105" s="752">
        <f t="shared" si="27"/>
        <v>3.5790000000000002</v>
      </c>
      <c r="N105" s="732"/>
    </row>
    <row r="106" spans="2:14" x14ac:dyDescent="0.2">
      <c r="B106" s="750" t="s">
        <v>89</v>
      </c>
      <c r="C106" s="751">
        <f t="shared" si="17"/>
        <v>6.0890000000000004</v>
      </c>
      <c r="D106" s="751">
        <f t="shared" si="18"/>
        <v>6.1319999999999997</v>
      </c>
      <c r="E106" s="751">
        <f t="shared" si="19"/>
        <v>2.339</v>
      </c>
      <c r="F106" s="751">
        <f t="shared" si="20"/>
        <v>1.903</v>
      </c>
      <c r="G106" s="751">
        <f t="shared" si="21"/>
        <v>1.9950000000000001</v>
      </c>
      <c r="H106" s="751">
        <f t="shared" si="22"/>
        <v>2.7090000000000001</v>
      </c>
      <c r="I106" s="751">
        <f t="shared" si="23"/>
        <v>3.395</v>
      </c>
      <c r="J106" s="751">
        <f t="shared" si="24"/>
        <v>4.3730000000000002</v>
      </c>
      <c r="K106" s="751">
        <f t="shared" si="25"/>
        <v>4.8339999999999996</v>
      </c>
      <c r="L106" s="751">
        <f t="shared" si="26"/>
        <v>5.399</v>
      </c>
      <c r="M106" s="752">
        <f t="shared" si="27"/>
        <v>5.75</v>
      </c>
      <c r="N106" s="732"/>
    </row>
    <row r="107" spans="2:14" x14ac:dyDescent="0.2">
      <c r="B107" s="750" t="s">
        <v>90</v>
      </c>
      <c r="C107" s="751">
        <f t="shared" si="17"/>
        <v>0</v>
      </c>
      <c r="D107" s="751">
        <f t="shared" si="18"/>
        <v>0</v>
      </c>
      <c r="E107" s="751">
        <f t="shared" si="19"/>
        <v>0</v>
      </c>
      <c r="F107" s="751">
        <f t="shared" si="20"/>
        <v>0</v>
      </c>
      <c r="G107" s="751">
        <f t="shared" si="21"/>
        <v>0</v>
      </c>
      <c r="H107" s="751">
        <f t="shared" si="22"/>
        <v>1.7000000000000001E-2</v>
      </c>
      <c r="I107" s="751">
        <f t="shared" si="23"/>
        <v>1.7000000000000001E-2</v>
      </c>
      <c r="J107" s="751">
        <f t="shared" si="24"/>
        <v>1.7000000000000001E-2</v>
      </c>
      <c r="K107" s="751">
        <f t="shared" si="25"/>
        <v>1.7000000000000001E-2</v>
      </c>
      <c r="L107" s="751">
        <f t="shared" si="26"/>
        <v>1.7000000000000001E-2</v>
      </c>
      <c r="M107" s="752">
        <f t="shared" si="27"/>
        <v>1.7000000000000001E-2</v>
      </c>
      <c r="N107" s="732"/>
    </row>
    <row r="108" spans="2:14" x14ac:dyDescent="0.2">
      <c r="B108" s="750" t="s">
        <v>91</v>
      </c>
      <c r="C108" s="751">
        <f t="shared" si="17"/>
        <v>42.204000000000001</v>
      </c>
      <c r="D108" s="751">
        <f t="shared" si="18"/>
        <v>42.874000000000002</v>
      </c>
      <c r="E108" s="751">
        <f t="shared" si="19"/>
        <v>24.635999999999999</v>
      </c>
      <c r="F108" s="751">
        <f t="shared" si="20"/>
        <v>25.004000000000001</v>
      </c>
      <c r="G108" s="751">
        <f t="shared" si="21"/>
        <v>23.866</v>
      </c>
      <c r="H108" s="751">
        <f t="shared" si="22"/>
        <v>18.742999999999999</v>
      </c>
      <c r="I108" s="751">
        <f t="shared" si="23"/>
        <v>41.881999999999998</v>
      </c>
      <c r="J108" s="751">
        <f t="shared" si="24"/>
        <v>13.311</v>
      </c>
      <c r="K108" s="751">
        <f t="shared" si="25"/>
        <v>13.656000000000001</v>
      </c>
      <c r="L108" s="751">
        <f t="shared" si="26"/>
        <v>14.403</v>
      </c>
      <c r="M108" s="752">
        <f t="shared" si="27"/>
        <v>20.140999999999998</v>
      </c>
      <c r="N108" s="732"/>
    </row>
    <row r="109" spans="2:14" x14ac:dyDescent="0.2">
      <c r="B109" s="750"/>
      <c r="C109" s="751">
        <f t="shared" ref="C109:C111" si="28">C92</f>
        <v>0</v>
      </c>
      <c r="D109" s="751">
        <f t="shared" ref="D109:D111" si="29">E92</f>
        <v>0</v>
      </c>
      <c r="E109" s="751">
        <f t="shared" ref="E109:E111" si="30">G92</f>
        <v>0</v>
      </c>
      <c r="F109" s="751">
        <f t="shared" ref="F109:F111" si="31">I92</f>
        <v>0</v>
      </c>
      <c r="G109" s="751">
        <f t="shared" ref="G109:G111" si="32">K92</f>
        <v>0</v>
      </c>
      <c r="H109" s="751">
        <f t="shared" ref="H109:H111" si="33">M92</f>
        <v>0</v>
      </c>
      <c r="I109" s="751">
        <f t="shared" ref="I109:I111" si="34">O92</f>
        <v>0</v>
      </c>
      <c r="J109" s="751">
        <f t="shared" ref="J109:J111" si="35">Q92</f>
        <v>0</v>
      </c>
      <c r="K109" s="751">
        <f t="shared" ref="K109:K111" si="36">S92</f>
        <v>0</v>
      </c>
      <c r="L109" s="751">
        <f t="shared" ref="L109:L111" si="37">U92</f>
        <v>0</v>
      </c>
      <c r="M109" s="752">
        <f t="shared" ref="M109:M111" si="38">W92</f>
        <v>0</v>
      </c>
      <c r="N109" s="732"/>
    </row>
    <row r="110" spans="2:14" x14ac:dyDescent="0.2">
      <c r="B110" s="750"/>
      <c r="C110" s="751">
        <f t="shared" si="28"/>
        <v>0</v>
      </c>
      <c r="D110" s="751">
        <f t="shared" si="29"/>
        <v>0</v>
      </c>
      <c r="E110" s="751">
        <f t="shared" si="30"/>
        <v>0</v>
      </c>
      <c r="F110" s="751">
        <f t="shared" si="31"/>
        <v>0</v>
      </c>
      <c r="G110" s="751">
        <f t="shared" si="32"/>
        <v>0</v>
      </c>
      <c r="H110" s="751">
        <f t="shared" si="33"/>
        <v>0</v>
      </c>
      <c r="I110" s="751">
        <f t="shared" si="34"/>
        <v>0</v>
      </c>
      <c r="J110" s="751">
        <f t="shared" si="35"/>
        <v>0</v>
      </c>
      <c r="K110" s="751">
        <f t="shared" si="36"/>
        <v>0</v>
      </c>
      <c r="L110" s="751">
        <f t="shared" si="37"/>
        <v>0</v>
      </c>
      <c r="M110" s="752">
        <f t="shared" si="38"/>
        <v>0</v>
      </c>
      <c r="N110" s="732"/>
    </row>
    <row r="111" spans="2:14" ht="13.5" thickBot="1" x14ac:dyDescent="0.25">
      <c r="B111" s="753"/>
      <c r="C111" s="754">
        <f t="shared" si="28"/>
        <v>0</v>
      </c>
      <c r="D111" s="754">
        <f t="shared" si="29"/>
        <v>0</v>
      </c>
      <c r="E111" s="754">
        <f t="shared" si="30"/>
        <v>0</v>
      </c>
      <c r="F111" s="754">
        <f t="shared" si="31"/>
        <v>0</v>
      </c>
      <c r="G111" s="754">
        <f t="shared" si="32"/>
        <v>0</v>
      </c>
      <c r="H111" s="754">
        <f t="shared" si="33"/>
        <v>0</v>
      </c>
      <c r="I111" s="754">
        <f t="shared" si="34"/>
        <v>0</v>
      </c>
      <c r="J111" s="754">
        <f t="shared" si="35"/>
        <v>0</v>
      </c>
      <c r="K111" s="754">
        <f t="shared" si="36"/>
        <v>0</v>
      </c>
      <c r="L111" s="754">
        <f t="shared" si="37"/>
        <v>0</v>
      </c>
      <c r="M111" s="755">
        <f t="shared" si="38"/>
        <v>0</v>
      </c>
      <c r="N111" s="732"/>
    </row>
    <row r="114" spans="2:14" x14ac:dyDescent="0.2">
      <c r="B114" s="799" t="s">
        <v>742</v>
      </c>
      <c r="C114" s="725" t="s">
        <v>333</v>
      </c>
      <c r="D114" s="725" t="s">
        <v>224</v>
      </c>
      <c r="E114" s="725" t="s">
        <v>227</v>
      </c>
      <c r="F114" s="725" t="s">
        <v>228</v>
      </c>
      <c r="G114" s="725" t="s">
        <v>229</v>
      </c>
      <c r="H114" s="725" t="s">
        <v>230</v>
      </c>
      <c r="I114" s="725" t="s">
        <v>334</v>
      </c>
      <c r="J114" s="725" t="s">
        <v>335</v>
      </c>
      <c r="K114" s="725" t="s">
        <v>233</v>
      </c>
      <c r="L114" s="725" t="s">
        <v>234</v>
      </c>
      <c r="M114" s="725" t="s">
        <v>235</v>
      </c>
      <c r="N114" s="744"/>
    </row>
    <row r="115" spans="2:14" x14ac:dyDescent="0.2">
      <c r="B115" s="800"/>
      <c r="C115" s="724" t="s">
        <v>489</v>
      </c>
      <c r="D115" s="724" t="s">
        <v>489</v>
      </c>
      <c r="E115" s="724" t="s">
        <v>489</v>
      </c>
      <c r="F115" s="724" t="s">
        <v>489</v>
      </c>
      <c r="G115" s="724" t="s">
        <v>489</v>
      </c>
      <c r="H115" s="724" t="s">
        <v>489</v>
      </c>
      <c r="I115" s="724" t="s">
        <v>489</v>
      </c>
      <c r="J115" s="724" t="s">
        <v>489</v>
      </c>
      <c r="K115" s="724" t="s">
        <v>489</v>
      </c>
      <c r="L115" s="724" t="s">
        <v>489</v>
      </c>
      <c r="M115" s="726" t="s">
        <v>489</v>
      </c>
      <c r="N115" s="745"/>
    </row>
    <row r="116" spans="2:14" ht="41.25" thickBot="1" x14ac:dyDescent="0.25">
      <c r="B116" s="801"/>
      <c r="C116" s="727" t="s">
        <v>327</v>
      </c>
      <c r="D116" s="727" t="s">
        <v>327</v>
      </c>
      <c r="E116" s="727" t="s">
        <v>327</v>
      </c>
      <c r="F116" s="727" t="s">
        <v>327</v>
      </c>
      <c r="G116" s="727" t="s">
        <v>327</v>
      </c>
      <c r="H116" s="727" t="s">
        <v>327</v>
      </c>
      <c r="I116" s="727" t="s">
        <v>327</v>
      </c>
      <c r="J116" s="727" t="s">
        <v>327</v>
      </c>
      <c r="K116" s="727" t="s">
        <v>327</v>
      </c>
      <c r="L116" s="727" t="s">
        <v>327</v>
      </c>
      <c r="M116" s="727" t="s">
        <v>327</v>
      </c>
      <c r="N116" s="746"/>
    </row>
    <row r="117" spans="2:14" x14ac:dyDescent="0.2">
      <c r="B117" s="760" t="s">
        <v>92</v>
      </c>
      <c r="C117" s="761">
        <f t="shared" ref="C117:C128" si="39">SUM(C66,C83)</f>
        <v>174.13800000000001</v>
      </c>
      <c r="D117" s="761">
        <f t="shared" ref="D117:D128" si="40">SUM(D66,E83)</f>
        <v>154.935</v>
      </c>
      <c r="E117" s="761">
        <f t="shared" ref="E117:E128" si="41">SUM(E66,G83)</f>
        <v>186.46700000000001</v>
      </c>
      <c r="F117" s="761">
        <f t="shared" ref="F117:F128" si="42">SUM(F66,I83)</f>
        <v>112.44499999999999</v>
      </c>
      <c r="G117" s="761">
        <f t="shared" ref="G117:G128" si="43">SUM(G66,K83)</f>
        <v>106.086</v>
      </c>
      <c r="H117" s="761">
        <f t="shared" ref="H117:H128" si="44">SUM(H66,M83)</f>
        <v>141.87199999999999</v>
      </c>
      <c r="I117" s="761">
        <f t="shared" ref="I117:I128" si="45">SUM(I66,O83)</f>
        <v>157.08600000000001</v>
      </c>
      <c r="J117" s="761">
        <f t="shared" ref="J117:J128" si="46">SUM(J66,Q83)</f>
        <v>104.803</v>
      </c>
      <c r="K117" s="761">
        <f t="shared" ref="K117:K128" si="47">SUM(K66,S83)</f>
        <v>62.898000000000003</v>
      </c>
      <c r="L117" s="761">
        <f t="shared" ref="L117:L128" si="48">SUM(L66,U83)</f>
        <v>121.31100000000001</v>
      </c>
      <c r="M117" s="762">
        <f t="shared" ref="M117:M128" si="49">SUM(M66,W83)</f>
        <v>79.451000000000008</v>
      </c>
      <c r="N117" s="729"/>
    </row>
    <row r="118" spans="2:14" x14ac:dyDescent="0.2">
      <c r="B118" s="750" t="s">
        <v>84</v>
      </c>
      <c r="C118" s="751">
        <f t="shared" si="39"/>
        <v>5.8930000000000007</v>
      </c>
      <c r="D118" s="751">
        <f t="shared" si="40"/>
        <v>3.8859999999999997</v>
      </c>
      <c r="E118" s="751">
        <f t="shared" si="41"/>
        <v>19.001999999999999</v>
      </c>
      <c r="F118" s="751">
        <f t="shared" si="42"/>
        <v>0.45600000000000002</v>
      </c>
      <c r="G118" s="751">
        <f t="shared" si="43"/>
        <v>2.8540000000000001</v>
      </c>
      <c r="H118" s="751">
        <f t="shared" si="44"/>
        <v>2.9079999999999999</v>
      </c>
      <c r="I118" s="751">
        <f t="shared" si="45"/>
        <v>3.3839999999999999</v>
      </c>
      <c r="J118" s="751">
        <f t="shared" si="46"/>
        <v>5.6559999999999997</v>
      </c>
      <c r="K118" s="751">
        <f t="shared" si="47"/>
        <v>5.9750000000000005</v>
      </c>
      <c r="L118" s="751">
        <f t="shared" si="48"/>
        <v>6.83</v>
      </c>
      <c r="M118" s="752">
        <f t="shared" si="49"/>
        <v>7.6630000000000003</v>
      </c>
      <c r="N118" s="732"/>
    </row>
    <row r="119" spans="2:14" x14ac:dyDescent="0.2">
      <c r="B119" s="750" t="s">
        <v>85</v>
      </c>
      <c r="C119" s="751">
        <f t="shared" si="39"/>
        <v>30.192</v>
      </c>
      <c r="D119" s="751">
        <f t="shared" si="40"/>
        <v>20.029</v>
      </c>
      <c r="E119" s="751">
        <f t="shared" si="41"/>
        <v>59.603000000000002</v>
      </c>
      <c r="F119" s="751">
        <f t="shared" si="42"/>
        <v>18.048999999999999</v>
      </c>
      <c r="G119" s="751">
        <f t="shared" si="43"/>
        <v>17.145</v>
      </c>
      <c r="H119" s="751">
        <f t="shared" si="44"/>
        <v>62.665999999999997</v>
      </c>
      <c r="I119" s="751">
        <f t="shared" si="45"/>
        <v>56.180999999999997</v>
      </c>
      <c r="J119" s="751">
        <f t="shared" si="46"/>
        <v>29.577999999999999</v>
      </c>
      <c r="K119" s="751">
        <f t="shared" si="47"/>
        <v>13.762</v>
      </c>
      <c r="L119" s="751">
        <f t="shared" si="48"/>
        <v>34.680999999999997</v>
      </c>
      <c r="M119" s="752">
        <f t="shared" si="49"/>
        <v>15.43</v>
      </c>
      <c r="N119" s="732"/>
    </row>
    <row r="120" spans="2:14" x14ac:dyDescent="0.2">
      <c r="B120" s="750" t="s">
        <v>86</v>
      </c>
      <c r="C120" s="751">
        <f t="shared" si="39"/>
        <v>46.333000000000006</v>
      </c>
      <c r="D120" s="751">
        <f t="shared" si="40"/>
        <v>37.976999999999997</v>
      </c>
      <c r="E120" s="751">
        <f t="shared" si="41"/>
        <v>49.730000000000004</v>
      </c>
      <c r="F120" s="751">
        <f t="shared" si="42"/>
        <v>33.685000000000002</v>
      </c>
      <c r="G120" s="751">
        <f t="shared" si="43"/>
        <v>18.398</v>
      </c>
      <c r="H120" s="751">
        <f t="shared" si="44"/>
        <v>16.927</v>
      </c>
      <c r="I120" s="751">
        <f t="shared" si="45"/>
        <v>25.349</v>
      </c>
      <c r="J120" s="751">
        <f t="shared" si="46"/>
        <v>28.11</v>
      </c>
      <c r="K120" s="751">
        <f t="shared" si="47"/>
        <v>6.931</v>
      </c>
      <c r="L120" s="751">
        <f t="shared" si="48"/>
        <v>14.091999999999999</v>
      </c>
      <c r="M120" s="752">
        <f t="shared" si="49"/>
        <v>10.071999999999999</v>
      </c>
      <c r="N120" s="732"/>
    </row>
    <row r="121" spans="2:14" x14ac:dyDescent="0.2">
      <c r="B121" s="750" t="s">
        <v>87</v>
      </c>
      <c r="C121" s="751">
        <f t="shared" si="39"/>
        <v>7.6260000000000003</v>
      </c>
      <c r="D121" s="751">
        <f t="shared" si="40"/>
        <v>9.3520000000000003</v>
      </c>
      <c r="E121" s="751">
        <f t="shared" si="41"/>
        <v>7.0739999999999998</v>
      </c>
      <c r="F121" s="751">
        <f t="shared" si="42"/>
        <v>16.478000000000002</v>
      </c>
      <c r="G121" s="751">
        <f t="shared" si="43"/>
        <v>25.279</v>
      </c>
      <c r="H121" s="751">
        <f t="shared" si="44"/>
        <v>14.164999999999999</v>
      </c>
      <c r="I121" s="751">
        <f t="shared" si="45"/>
        <v>15.673999999999999</v>
      </c>
      <c r="J121" s="751">
        <f t="shared" si="46"/>
        <v>11.423</v>
      </c>
      <c r="K121" s="751">
        <f t="shared" si="47"/>
        <v>6.7349999999999994</v>
      </c>
      <c r="L121" s="751">
        <f t="shared" si="48"/>
        <v>24.091000000000001</v>
      </c>
      <c r="M121" s="752">
        <f t="shared" si="49"/>
        <v>8.7629999999999999</v>
      </c>
      <c r="N121" s="732"/>
    </row>
    <row r="122" spans="2:14" x14ac:dyDescent="0.2">
      <c r="B122" s="750" t="s">
        <v>88</v>
      </c>
      <c r="C122" s="751">
        <f t="shared" si="39"/>
        <v>31.897000000000002</v>
      </c>
      <c r="D122" s="751">
        <f t="shared" si="40"/>
        <v>34.052</v>
      </c>
      <c r="E122" s="751">
        <f t="shared" si="41"/>
        <v>21.372</v>
      </c>
      <c r="F122" s="751">
        <f t="shared" si="42"/>
        <v>11.984999999999999</v>
      </c>
      <c r="G122" s="751">
        <f t="shared" si="43"/>
        <v>12.007</v>
      </c>
      <c r="H122" s="751">
        <f t="shared" si="44"/>
        <v>16.876999999999999</v>
      </c>
      <c r="I122" s="751">
        <f t="shared" si="45"/>
        <v>4.3659999999999997</v>
      </c>
      <c r="J122" s="751">
        <f t="shared" si="46"/>
        <v>5.0860000000000003</v>
      </c>
      <c r="K122" s="751">
        <f t="shared" si="47"/>
        <v>4.5999999999999996</v>
      </c>
      <c r="L122" s="751">
        <f t="shared" si="48"/>
        <v>6.93</v>
      </c>
      <c r="M122" s="752">
        <f t="shared" si="49"/>
        <v>4.9169999999999998</v>
      </c>
      <c r="N122" s="732"/>
    </row>
    <row r="123" spans="2:14" x14ac:dyDescent="0.2">
      <c r="B123" s="750" t="s">
        <v>89</v>
      </c>
      <c r="C123" s="751">
        <f t="shared" si="39"/>
        <v>7.7420000000000009</v>
      </c>
      <c r="D123" s="751">
        <f t="shared" si="40"/>
        <v>8.2149999999999999</v>
      </c>
      <c r="E123" s="751">
        <f t="shared" si="41"/>
        <v>3.9</v>
      </c>
      <c r="F123" s="751">
        <f t="shared" si="42"/>
        <v>4.5369999999999999</v>
      </c>
      <c r="G123" s="751">
        <f t="shared" si="43"/>
        <v>5.4980000000000002</v>
      </c>
      <c r="H123" s="751">
        <f t="shared" si="44"/>
        <v>6.0979999999999999</v>
      </c>
      <c r="I123" s="751">
        <f t="shared" si="45"/>
        <v>8.1370000000000005</v>
      </c>
      <c r="J123" s="751">
        <f t="shared" si="46"/>
        <v>9.3810000000000002</v>
      </c>
      <c r="K123" s="751">
        <f t="shared" si="47"/>
        <v>9.0410000000000004</v>
      </c>
      <c r="L123" s="751">
        <f t="shared" si="48"/>
        <v>11.207000000000001</v>
      </c>
      <c r="M123" s="752">
        <f t="shared" si="49"/>
        <v>9.7010000000000005</v>
      </c>
      <c r="N123" s="732"/>
    </row>
    <row r="124" spans="2:14" x14ac:dyDescent="0.2">
      <c r="B124" s="750" t="s">
        <v>90</v>
      </c>
      <c r="C124" s="751">
        <f t="shared" si="39"/>
        <v>0</v>
      </c>
      <c r="D124" s="751">
        <f t="shared" si="40"/>
        <v>0</v>
      </c>
      <c r="E124" s="751">
        <f t="shared" si="41"/>
        <v>0</v>
      </c>
      <c r="F124" s="751">
        <f t="shared" si="42"/>
        <v>0</v>
      </c>
      <c r="G124" s="751">
        <f t="shared" si="43"/>
        <v>0</v>
      </c>
      <c r="H124" s="751">
        <f t="shared" si="44"/>
        <v>1.8000000000000002E-2</v>
      </c>
      <c r="I124" s="751">
        <f t="shared" si="45"/>
        <v>1.8000000000000002E-2</v>
      </c>
      <c r="J124" s="751">
        <f t="shared" si="46"/>
        <v>1.8000000000000002E-2</v>
      </c>
      <c r="K124" s="751">
        <f t="shared" si="47"/>
        <v>1.8000000000000002E-2</v>
      </c>
      <c r="L124" s="751">
        <f t="shared" si="48"/>
        <v>1.8000000000000002E-2</v>
      </c>
      <c r="M124" s="752">
        <f t="shared" si="49"/>
        <v>1.8000000000000002E-2</v>
      </c>
      <c r="N124" s="732"/>
    </row>
    <row r="125" spans="2:14" x14ac:dyDescent="0.2">
      <c r="B125" s="750" t="s">
        <v>91</v>
      </c>
      <c r="C125" s="751">
        <f t="shared" si="39"/>
        <v>46.195</v>
      </c>
      <c r="D125" s="751">
        <f t="shared" si="40"/>
        <v>46.575000000000003</v>
      </c>
      <c r="E125" s="751">
        <f t="shared" si="41"/>
        <v>26.619999999999997</v>
      </c>
      <c r="F125" s="751">
        <f t="shared" si="42"/>
        <v>28.218</v>
      </c>
      <c r="G125" s="751">
        <f t="shared" si="43"/>
        <v>25.884999999999998</v>
      </c>
      <c r="H125" s="751">
        <f t="shared" si="44"/>
        <v>22.11</v>
      </c>
      <c r="I125" s="751">
        <f t="shared" si="45"/>
        <v>43.885999999999996</v>
      </c>
      <c r="J125" s="751">
        <f t="shared" si="46"/>
        <v>15.689</v>
      </c>
      <c r="K125" s="751">
        <f t="shared" si="47"/>
        <v>16.103000000000002</v>
      </c>
      <c r="L125" s="751">
        <f t="shared" si="48"/>
        <v>23.687000000000001</v>
      </c>
      <c r="M125" s="752">
        <f t="shared" si="49"/>
        <v>23.181999999999999</v>
      </c>
      <c r="N125" s="732"/>
    </row>
    <row r="126" spans="2:14" x14ac:dyDescent="0.2">
      <c r="B126" s="750"/>
      <c r="C126" s="751">
        <f t="shared" si="39"/>
        <v>0</v>
      </c>
      <c r="D126" s="751">
        <f t="shared" si="40"/>
        <v>0</v>
      </c>
      <c r="E126" s="751">
        <f t="shared" si="41"/>
        <v>0</v>
      </c>
      <c r="F126" s="751">
        <f t="shared" si="42"/>
        <v>0</v>
      </c>
      <c r="G126" s="751">
        <f t="shared" si="43"/>
        <v>0</v>
      </c>
      <c r="H126" s="751">
        <f t="shared" si="44"/>
        <v>0</v>
      </c>
      <c r="I126" s="751">
        <f t="shared" si="45"/>
        <v>0</v>
      </c>
      <c r="J126" s="751">
        <f t="shared" si="46"/>
        <v>0</v>
      </c>
      <c r="K126" s="751">
        <f t="shared" si="47"/>
        <v>0</v>
      </c>
      <c r="L126" s="751">
        <f t="shared" si="48"/>
        <v>0</v>
      </c>
      <c r="M126" s="752">
        <f t="shared" si="49"/>
        <v>0</v>
      </c>
      <c r="N126" s="732"/>
    </row>
    <row r="127" spans="2:14" x14ac:dyDescent="0.2">
      <c r="B127" s="750"/>
      <c r="C127" s="751">
        <f t="shared" si="39"/>
        <v>0</v>
      </c>
      <c r="D127" s="751">
        <f t="shared" si="40"/>
        <v>0</v>
      </c>
      <c r="E127" s="751">
        <f t="shared" si="41"/>
        <v>0</v>
      </c>
      <c r="F127" s="751">
        <f t="shared" si="42"/>
        <v>0</v>
      </c>
      <c r="G127" s="751">
        <f t="shared" si="43"/>
        <v>0</v>
      </c>
      <c r="H127" s="751">
        <f t="shared" si="44"/>
        <v>0</v>
      </c>
      <c r="I127" s="751">
        <f t="shared" si="45"/>
        <v>0</v>
      </c>
      <c r="J127" s="751">
        <f t="shared" si="46"/>
        <v>0</v>
      </c>
      <c r="K127" s="751">
        <f t="shared" si="47"/>
        <v>0</v>
      </c>
      <c r="L127" s="751">
        <f t="shared" si="48"/>
        <v>0</v>
      </c>
      <c r="M127" s="752">
        <f t="shared" si="49"/>
        <v>0</v>
      </c>
      <c r="N127" s="732"/>
    </row>
    <row r="128" spans="2:14" ht="13.5" thickBot="1" x14ac:dyDescent="0.25">
      <c r="B128" s="753"/>
      <c r="C128" s="754">
        <f t="shared" si="39"/>
        <v>0</v>
      </c>
      <c r="D128" s="754">
        <f t="shared" si="40"/>
        <v>0</v>
      </c>
      <c r="E128" s="754">
        <f t="shared" si="41"/>
        <v>0</v>
      </c>
      <c r="F128" s="754">
        <f t="shared" si="42"/>
        <v>0</v>
      </c>
      <c r="G128" s="754">
        <f t="shared" si="43"/>
        <v>0</v>
      </c>
      <c r="H128" s="754">
        <f t="shared" si="44"/>
        <v>0</v>
      </c>
      <c r="I128" s="754">
        <f t="shared" si="45"/>
        <v>0</v>
      </c>
      <c r="J128" s="754">
        <f t="shared" si="46"/>
        <v>0</v>
      </c>
      <c r="K128" s="754">
        <f t="shared" si="47"/>
        <v>0</v>
      </c>
      <c r="L128" s="754">
        <f t="shared" si="48"/>
        <v>0</v>
      </c>
      <c r="M128" s="755">
        <f t="shared" si="49"/>
        <v>0</v>
      </c>
      <c r="N128" s="732"/>
    </row>
    <row r="130" spans="1:13" x14ac:dyDescent="0.2">
      <c r="A130" s="278"/>
    </row>
    <row r="131" spans="1:13" x14ac:dyDescent="0.2">
      <c r="B131" s="799" t="s">
        <v>742</v>
      </c>
      <c r="C131" s="725" t="s">
        <v>333</v>
      </c>
      <c r="D131" s="725" t="s">
        <v>224</v>
      </c>
      <c r="E131" s="725" t="s">
        <v>227</v>
      </c>
      <c r="F131" s="725" t="s">
        <v>228</v>
      </c>
      <c r="G131" s="725" t="s">
        <v>229</v>
      </c>
      <c r="H131" s="725" t="s">
        <v>230</v>
      </c>
      <c r="I131" s="725" t="s">
        <v>334</v>
      </c>
      <c r="J131" s="725" t="s">
        <v>335</v>
      </c>
      <c r="K131" s="725" t="s">
        <v>233</v>
      </c>
      <c r="L131" s="725" t="s">
        <v>234</v>
      </c>
      <c r="M131" s="747" t="s">
        <v>235</v>
      </c>
    </row>
    <row r="132" spans="1:13" x14ac:dyDescent="0.2">
      <c r="B132" s="800"/>
      <c r="C132" s="724" t="s">
        <v>78</v>
      </c>
      <c r="D132" s="724" t="s">
        <v>78</v>
      </c>
      <c r="E132" s="724" t="s">
        <v>78</v>
      </c>
      <c r="F132" s="724" t="s">
        <v>78</v>
      </c>
      <c r="G132" s="724" t="s">
        <v>78</v>
      </c>
      <c r="H132" s="724" t="s">
        <v>78</v>
      </c>
      <c r="I132" s="724" t="s">
        <v>78</v>
      </c>
      <c r="J132" s="724" t="s">
        <v>78</v>
      </c>
      <c r="K132" s="724" t="s">
        <v>78</v>
      </c>
      <c r="L132" s="724" t="s">
        <v>78</v>
      </c>
      <c r="M132" s="748" t="s">
        <v>78</v>
      </c>
    </row>
    <row r="133" spans="1:13" ht="41.25" thickBot="1" x14ac:dyDescent="0.25">
      <c r="B133" s="801"/>
      <c r="C133" s="727" t="s">
        <v>327</v>
      </c>
      <c r="D133" s="727" t="s">
        <v>327</v>
      </c>
      <c r="E133" s="727" t="s">
        <v>327</v>
      </c>
      <c r="F133" s="727" t="s">
        <v>327</v>
      </c>
      <c r="G133" s="727" t="s">
        <v>327</v>
      </c>
      <c r="H133" s="727" t="s">
        <v>327</v>
      </c>
      <c r="I133" s="727" t="s">
        <v>327</v>
      </c>
      <c r="J133" s="727" t="s">
        <v>327</v>
      </c>
      <c r="K133" s="727" t="s">
        <v>327</v>
      </c>
      <c r="L133" s="727" t="s">
        <v>327</v>
      </c>
      <c r="M133" s="749" t="s">
        <v>327</v>
      </c>
    </row>
    <row r="134" spans="1:13" x14ac:dyDescent="0.2">
      <c r="B134" s="763" t="s">
        <v>216</v>
      </c>
      <c r="C134" s="732">
        <v>4.702</v>
      </c>
      <c r="D134" s="732">
        <v>2.9289999999999998</v>
      </c>
      <c r="E134" s="732">
        <v>2.2320000000000002</v>
      </c>
      <c r="F134" s="732">
        <v>2.2629999999999999</v>
      </c>
      <c r="G134" s="732">
        <v>2.2280000000000002</v>
      </c>
      <c r="H134" s="732">
        <v>2.1779999999999999</v>
      </c>
      <c r="I134" s="732">
        <v>2.242</v>
      </c>
      <c r="J134" s="732">
        <v>3.2909999999999999</v>
      </c>
      <c r="K134" s="732">
        <v>2.1240000000000001</v>
      </c>
      <c r="L134" s="732">
        <v>2.552</v>
      </c>
      <c r="M134" s="733">
        <v>2.3940000000000001</v>
      </c>
    </row>
    <row r="135" spans="1:13" x14ac:dyDescent="0.2">
      <c r="B135" s="731" t="s">
        <v>217</v>
      </c>
      <c r="C135" s="732">
        <v>0.63700000000000001</v>
      </c>
      <c r="D135" s="732">
        <v>1.0820000000000001</v>
      </c>
      <c r="E135" s="732">
        <v>0.95799999999999996</v>
      </c>
      <c r="F135" s="732">
        <v>1.123</v>
      </c>
      <c r="G135" s="732">
        <v>0.95</v>
      </c>
      <c r="H135" s="732">
        <v>0.87</v>
      </c>
      <c r="I135" s="732">
        <v>0.75600000000000001</v>
      </c>
      <c r="J135" s="732">
        <v>1.4079999999999999</v>
      </c>
      <c r="K135" s="732">
        <v>0.68100000000000005</v>
      </c>
      <c r="L135" s="732">
        <v>0.96099999999999997</v>
      </c>
      <c r="M135" s="733">
        <v>0.67900000000000005</v>
      </c>
    </row>
    <row r="136" spans="1:13" x14ac:dyDescent="0.2">
      <c r="B136" s="731" t="s">
        <v>218</v>
      </c>
      <c r="C136" s="732">
        <v>0.53100000000000003</v>
      </c>
      <c r="D136" s="732">
        <v>1.1299999999999999</v>
      </c>
      <c r="E136" s="732">
        <v>1.05</v>
      </c>
      <c r="F136" s="732">
        <v>1.325</v>
      </c>
      <c r="G136" s="732">
        <v>1.1779999999999999</v>
      </c>
      <c r="H136" s="732">
        <v>1.0249999999999999</v>
      </c>
      <c r="I136" s="732">
        <v>0.876</v>
      </c>
      <c r="J136" s="732">
        <v>1.82</v>
      </c>
      <c r="K136" s="732">
        <v>0.72299999999999998</v>
      </c>
      <c r="L136" s="732">
        <v>1.1020000000000001</v>
      </c>
      <c r="M136" s="733">
        <v>0.75600000000000001</v>
      </c>
    </row>
    <row r="137" spans="1:13" x14ac:dyDescent="0.2">
      <c r="B137" s="731" t="s">
        <v>219</v>
      </c>
      <c r="C137" s="732">
        <v>2.1</v>
      </c>
      <c r="D137" s="732">
        <v>3.2629999999999999</v>
      </c>
      <c r="E137" s="732">
        <v>3.4079999999999999</v>
      </c>
      <c r="F137" s="732">
        <v>4.7960000000000003</v>
      </c>
      <c r="G137" s="732">
        <v>4.57</v>
      </c>
      <c r="H137" s="732">
        <v>4.4660000000000002</v>
      </c>
      <c r="I137" s="732">
        <v>3.5720000000000001</v>
      </c>
      <c r="J137" s="732">
        <v>9.3780000000000001</v>
      </c>
      <c r="K137" s="732">
        <v>2.8740000000000001</v>
      </c>
      <c r="L137" s="732">
        <v>5.4210000000000003</v>
      </c>
      <c r="M137" s="733">
        <v>2.8719999999999999</v>
      </c>
    </row>
    <row r="138" spans="1:13" x14ac:dyDescent="0.2">
      <c r="B138" s="731" t="s">
        <v>220</v>
      </c>
      <c r="C138" s="732">
        <v>3.4729999999999999</v>
      </c>
      <c r="D138" s="732">
        <v>4.16</v>
      </c>
      <c r="E138" s="732">
        <v>3.6720000000000002</v>
      </c>
      <c r="F138" s="732">
        <v>5.8879999999999999</v>
      </c>
      <c r="G138" s="732">
        <v>5.8070000000000004</v>
      </c>
      <c r="H138" s="732">
        <v>7.9119999999999999</v>
      </c>
      <c r="I138" s="732">
        <v>6.6459999999999999</v>
      </c>
      <c r="J138" s="732">
        <v>14.595000000000001</v>
      </c>
      <c r="K138" s="732">
        <v>5.5650000000000004</v>
      </c>
      <c r="L138" s="732">
        <v>15.055</v>
      </c>
      <c r="M138" s="733">
        <v>5.4850000000000003</v>
      </c>
    </row>
    <row r="139" spans="1:13" x14ac:dyDescent="0.2">
      <c r="B139" s="731" t="s">
        <v>221</v>
      </c>
      <c r="C139" s="732">
        <v>1.325</v>
      </c>
      <c r="D139" s="732">
        <v>1.825</v>
      </c>
      <c r="E139" s="732">
        <v>1.4079999999999999</v>
      </c>
      <c r="F139" s="732">
        <v>2.0110000000000001</v>
      </c>
      <c r="G139" s="732">
        <v>2.4260000000000002</v>
      </c>
      <c r="H139" s="732">
        <v>4.5170000000000003</v>
      </c>
      <c r="I139" s="732">
        <v>4.024</v>
      </c>
      <c r="J139" s="732">
        <v>5.4729999999999999</v>
      </c>
      <c r="K139" s="732">
        <v>3.7</v>
      </c>
      <c r="L139" s="732">
        <v>12.311999999999999</v>
      </c>
      <c r="M139" s="733">
        <v>3.65</v>
      </c>
    </row>
    <row r="140" spans="1:13" x14ac:dyDescent="0.2">
      <c r="B140" s="731" t="s">
        <v>222</v>
      </c>
      <c r="C140" s="732">
        <v>0.40100000000000002</v>
      </c>
      <c r="D140" s="732">
        <v>0.873</v>
      </c>
      <c r="E140" s="732">
        <v>0.623</v>
      </c>
      <c r="F140" s="732">
        <v>0.74199999999999999</v>
      </c>
      <c r="G140" s="732">
        <v>1.125</v>
      </c>
      <c r="H140" s="732">
        <v>2.343</v>
      </c>
      <c r="I140" s="732">
        <v>2.0649999999999999</v>
      </c>
      <c r="J140" s="732">
        <v>2.6989999999999998</v>
      </c>
      <c r="K140" s="732">
        <v>2.081</v>
      </c>
      <c r="L140" s="732">
        <v>7.484</v>
      </c>
      <c r="M140" s="733">
        <v>2.089</v>
      </c>
    </row>
    <row r="141" spans="1:13" x14ac:dyDescent="0.2">
      <c r="B141" s="731" t="s">
        <v>223</v>
      </c>
      <c r="C141" s="732">
        <v>0.14199999999999999</v>
      </c>
      <c r="D141" s="732">
        <v>0.33100000000000002</v>
      </c>
      <c r="E141" s="732">
        <v>0.33</v>
      </c>
      <c r="F141" s="732">
        <v>0.34300000000000003</v>
      </c>
      <c r="G141" s="732">
        <v>1.0660000000000001</v>
      </c>
      <c r="H141" s="732">
        <v>1.9630000000000001</v>
      </c>
      <c r="I141" s="732">
        <v>2.1309999999999998</v>
      </c>
      <c r="J141" s="732">
        <v>2.66</v>
      </c>
      <c r="K141" s="732">
        <v>4.016</v>
      </c>
      <c r="L141" s="732">
        <v>12.621</v>
      </c>
      <c r="M141" s="733">
        <v>3.0019999999999998</v>
      </c>
    </row>
    <row r="142" spans="1:13" ht="13.5" thickBot="1" x14ac:dyDescent="0.25">
      <c r="B142" s="769" t="s">
        <v>80</v>
      </c>
      <c r="C142" s="770">
        <v>13.311999999999999</v>
      </c>
      <c r="D142" s="770">
        <v>15.592000000000001</v>
      </c>
      <c r="E142" s="770">
        <v>13.680999999999999</v>
      </c>
      <c r="F142" s="770">
        <v>18.491</v>
      </c>
      <c r="G142" s="770">
        <v>19.349</v>
      </c>
      <c r="H142" s="770">
        <v>25.274999999999999</v>
      </c>
      <c r="I142" s="770">
        <v>22.312000000000001</v>
      </c>
      <c r="J142" s="770">
        <v>41.323</v>
      </c>
      <c r="K142" s="770">
        <v>21.765000000000001</v>
      </c>
      <c r="L142" s="770">
        <v>57.508000000000003</v>
      </c>
      <c r="M142" s="773">
        <v>20.928000000000001</v>
      </c>
    </row>
    <row r="145" spans="2:24" x14ac:dyDescent="0.2">
      <c r="B145" s="799" t="s">
        <v>742</v>
      </c>
      <c r="C145" s="802" t="s">
        <v>333</v>
      </c>
      <c r="D145" s="803"/>
      <c r="E145" s="802" t="s">
        <v>224</v>
      </c>
      <c r="F145" s="803"/>
      <c r="G145" s="802" t="s">
        <v>227</v>
      </c>
      <c r="H145" s="803"/>
      <c r="I145" s="802" t="s">
        <v>228</v>
      </c>
      <c r="J145" s="803"/>
      <c r="K145" s="802" t="s">
        <v>229</v>
      </c>
      <c r="L145" s="803"/>
      <c r="M145" s="802" t="s">
        <v>230</v>
      </c>
      <c r="N145" s="803"/>
      <c r="O145" s="802" t="s">
        <v>334</v>
      </c>
      <c r="P145" s="803"/>
      <c r="Q145" s="802" t="s">
        <v>335</v>
      </c>
      <c r="R145" s="803"/>
      <c r="S145" s="802" t="s">
        <v>233</v>
      </c>
      <c r="T145" s="803"/>
      <c r="U145" s="802" t="s">
        <v>234</v>
      </c>
      <c r="V145" s="803"/>
      <c r="W145" s="802" t="s">
        <v>235</v>
      </c>
      <c r="X145" s="804"/>
    </row>
    <row r="146" spans="2:24" x14ac:dyDescent="0.2">
      <c r="B146" s="800"/>
      <c r="C146" s="805" t="s">
        <v>79</v>
      </c>
      <c r="D146" s="806"/>
      <c r="E146" s="805" t="s">
        <v>79</v>
      </c>
      <c r="F146" s="806"/>
      <c r="G146" s="805" t="s">
        <v>79</v>
      </c>
      <c r="H146" s="806"/>
      <c r="I146" s="805" t="s">
        <v>79</v>
      </c>
      <c r="J146" s="806"/>
      <c r="K146" s="805" t="s">
        <v>79</v>
      </c>
      <c r="L146" s="806"/>
      <c r="M146" s="805" t="s">
        <v>79</v>
      </c>
      <c r="N146" s="806"/>
      <c r="O146" s="805"/>
      <c r="P146" s="806"/>
      <c r="Q146" s="805"/>
      <c r="R146" s="806"/>
      <c r="S146" s="805"/>
      <c r="T146" s="806"/>
      <c r="U146" s="805"/>
      <c r="V146" s="806"/>
      <c r="W146" s="805"/>
      <c r="X146" s="807"/>
    </row>
    <row r="147" spans="2:24" ht="41.25" thickBot="1" x14ac:dyDescent="0.25">
      <c r="B147" s="801"/>
      <c r="C147" s="727" t="s">
        <v>327</v>
      </c>
      <c r="D147" s="736" t="s">
        <v>82</v>
      </c>
      <c r="E147" s="727" t="s">
        <v>327</v>
      </c>
      <c r="F147" s="737" t="s">
        <v>82</v>
      </c>
      <c r="G147" s="727" t="s">
        <v>327</v>
      </c>
      <c r="H147" s="737" t="s">
        <v>82</v>
      </c>
      <c r="I147" s="727" t="s">
        <v>327</v>
      </c>
      <c r="J147" s="737" t="s">
        <v>82</v>
      </c>
      <c r="K147" s="727" t="s">
        <v>327</v>
      </c>
      <c r="L147" s="737" t="s">
        <v>82</v>
      </c>
      <c r="M147" s="727" t="s">
        <v>327</v>
      </c>
      <c r="N147" s="737" t="s">
        <v>82</v>
      </c>
      <c r="O147" s="727" t="s">
        <v>327</v>
      </c>
      <c r="P147" s="736" t="s">
        <v>82</v>
      </c>
      <c r="Q147" s="727" t="s">
        <v>327</v>
      </c>
      <c r="R147" s="736" t="s">
        <v>82</v>
      </c>
      <c r="S147" s="727" t="s">
        <v>327</v>
      </c>
      <c r="T147" s="736" t="s">
        <v>82</v>
      </c>
      <c r="U147" s="727" t="s">
        <v>327</v>
      </c>
      <c r="V147" s="736" t="s">
        <v>82</v>
      </c>
      <c r="W147" s="727" t="s">
        <v>327</v>
      </c>
      <c r="X147" s="736" t="s">
        <v>82</v>
      </c>
    </row>
    <row r="148" spans="2:24" x14ac:dyDescent="0.2">
      <c r="B148" s="763" t="s">
        <v>216</v>
      </c>
      <c r="C148" s="729">
        <v>19.768000000000001</v>
      </c>
      <c r="D148" s="738">
        <v>14.91</v>
      </c>
      <c r="E148" s="729">
        <v>13.032999999999999</v>
      </c>
      <c r="F148" s="738">
        <v>19.3</v>
      </c>
      <c r="G148" s="729">
        <v>8.9939999999999998</v>
      </c>
      <c r="H148" s="738">
        <v>19.16</v>
      </c>
      <c r="I148" s="729">
        <v>5.4980000000000002</v>
      </c>
      <c r="J148" s="738">
        <v>18.010000000000002</v>
      </c>
      <c r="K148" s="729">
        <v>6.84</v>
      </c>
      <c r="L148" s="738">
        <v>20.98</v>
      </c>
      <c r="M148" s="729">
        <v>9.8940000000000001</v>
      </c>
      <c r="N148" s="738">
        <v>23.71</v>
      </c>
      <c r="O148" s="729">
        <v>15.002000000000001</v>
      </c>
      <c r="P148" s="738">
        <v>16.260000000000002</v>
      </c>
      <c r="Q148" s="729">
        <v>17.190999999999999</v>
      </c>
      <c r="R148" s="738">
        <v>15.98</v>
      </c>
      <c r="S148" s="729">
        <v>17.623000000000001</v>
      </c>
      <c r="T148" s="738">
        <v>14.01</v>
      </c>
      <c r="U148" s="729">
        <v>16.922999999999998</v>
      </c>
      <c r="V148" s="738">
        <v>13.02</v>
      </c>
      <c r="W148" s="729">
        <v>16.393000000000001</v>
      </c>
      <c r="X148" s="739">
        <v>11.96</v>
      </c>
    </row>
    <row r="149" spans="2:24" x14ac:dyDescent="0.2">
      <c r="B149" s="731" t="s">
        <v>217</v>
      </c>
      <c r="C149" s="732">
        <v>9.6280000000000001</v>
      </c>
      <c r="D149" s="740">
        <v>15.71</v>
      </c>
      <c r="E149" s="732">
        <v>7.5270000000000001</v>
      </c>
      <c r="F149" s="740">
        <v>22</v>
      </c>
      <c r="G149" s="732">
        <v>5.117</v>
      </c>
      <c r="H149" s="740">
        <v>22.3</v>
      </c>
      <c r="I149" s="732">
        <v>2.758</v>
      </c>
      <c r="J149" s="740">
        <v>18.7</v>
      </c>
      <c r="K149" s="732">
        <v>2.7069999999999999</v>
      </c>
      <c r="L149" s="740">
        <v>17.239999999999998</v>
      </c>
      <c r="M149" s="732">
        <v>2.6070000000000002</v>
      </c>
      <c r="N149" s="740">
        <v>19.940000000000001</v>
      </c>
      <c r="O149" s="732">
        <v>4.1550000000000002</v>
      </c>
      <c r="P149" s="740">
        <v>20.440000000000001</v>
      </c>
      <c r="Q149" s="732">
        <v>3.44</v>
      </c>
      <c r="R149" s="740">
        <v>16.350000000000001</v>
      </c>
      <c r="S149" s="732">
        <v>3.8029999999999999</v>
      </c>
      <c r="T149" s="740">
        <v>14.53</v>
      </c>
      <c r="U149" s="732">
        <v>4.5279999999999996</v>
      </c>
      <c r="V149" s="740">
        <v>13.26</v>
      </c>
      <c r="W149" s="732">
        <v>5.2830000000000004</v>
      </c>
      <c r="X149" s="741">
        <v>13.06</v>
      </c>
    </row>
    <row r="150" spans="2:24" x14ac:dyDescent="0.2">
      <c r="B150" s="731" t="s">
        <v>218</v>
      </c>
      <c r="C150" s="732">
        <v>10.871</v>
      </c>
      <c r="D150" s="740">
        <v>16.059999999999999</v>
      </c>
      <c r="E150" s="732">
        <v>9.2850000000000001</v>
      </c>
      <c r="F150" s="740">
        <v>22.01</v>
      </c>
      <c r="G150" s="732">
        <v>6.8719999999999999</v>
      </c>
      <c r="H150" s="740">
        <v>21.45</v>
      </c>
      <c r="I150" s="732">
        <v>3.8090000000000002</v>
      </c>
      <c r="J150" s="740">
        <v>19.73</v>
      </c>
      <c r="K150" s="732">
        <v>3.3570000000000002</v>
      </c>
      <c r="L150" s="740">
        <v>19.29</v>
      </c>
      <c r="M150" s="732">
        <v>2.6749999999999998</v>
      </c>
      <c r="N150" s="740">
        <v>17.899999999999999</v>
      </c>
      <c r="O150" s="732">
        <v>4.5330000000000004</v>
      </c>
      <c r="P150" s="740">
        <v>21.7</v>
      </c>
      <c r="Q150" s="732">
        <v>2.87</v>
      </c>
      <c r="R150" s="740">
        <v>19.25</v>
      </c>
      <c r="S150" s="732">
        <v>3.2170000000000001</v>
      </c>
      <c r="T150" s="740">
        <v>16.329999999999998</v>
      </c>
      <c r="U150" s="732">
        <v>4.0759999999999996</v>
      </c>
      <c r="V150" s="740">
        <v>13.54</v>
      </c>
      <c r="W150" s="732">
        <v>5.5129999999999999</v>
      </c>
      <c r="X150" s="741">
        <v>15.24</v>
      </c>
    </row>
    <row r="151" spans="2:24" x14ac:dyDescent="0.2">
      <c r="B151" s="731" t="s">
        <v>219</v>
      </c>
      <c r="C151" s="732">
        <v>35.646000000000001</v>
      </c>
      <c r="D151" s="740">
        <v>17.5</v>
      </c>
      <c r="E151" s="732">
        <v>33.369</v>
      </c>
      <c r="F151" s="740">
        <v>18.57</v>
      </c>
      <c r="G151" s="732">
        <v>31.242999999999999</v>
      </c>
      <c r="H151" s="740">
        <v>17.72</v>
      </c>
      <c r="I151" s="732">
        <v>19.852</v>
      </c>
      <c r="J151" s="740">
        <v>22.65</v>
      </c>
      <c r="K151" s="732">
        <v>16.829000000000001</v>
      </c>
      <c r="L151" s="740">
        <v>22.8</v>
      </c>
      <c r="M151" s="732">
        <v>12.491</v>
      </c>
      <c r="N151" s="740">
        <v>21.07</v>
      </c>
      <c r="O151" s="732">
        <v>21.664000000000001</v>
      </c>
      <c r="P151" s="740">
        <v>27.46</v>
      </c>
      <c r="Q151" s="732">
        <v>8.3580000000000005</v>
      </c>
      <c r="R151" s="740">
        <v>21.81</v>
      </c>
      <c r="S151" s="732">
        <v>7.5679999999999996</v>
      </c>
      <c r="T151" s="740">
        <v>20.45</v>
      </c>
      <c r="U151" s="732">
        <v>10.814</v>
      </c>
      <c r="V151" s="740">
        <v>15.6</v>
      </c>
      <c r="W151" s="732">
        <v>16.710999999999999</v>
      </c>
      <c r="X151" s="741">
        <v>20.73</v>
      </c>
    </row>
    <row r="152" spans="2:24" x14ac:dyDescent="0.2">
      <c r="B152" s="731" t="s">
        <v>220</v>
      </c>
      <c r="C152" s="732">
        <v>44.320999999999998</v>
      </c>
      <c r="D152" s="740">
        <v>18.68</v>
      </c>
      <c r="E152" s="732">
        <v>40.35</v>
      </c>
      <c r="F152" s="740">
        <v>17.64</v>
      </c>
      <c r="G152" s="732">
        <v>57.273000000000003</v>
      </c>
      <c r="H152" s="740">
        <v>20.95</v>
      </c>
      <c r="I152" s="732">
        <v>35.238999999999997</v>
      </c>
      <c r="J152" s="740">
        <v>27.02</v>
      </c>
      <c r="K152" s="732">
        <v>32.094999999999999</v>
      </c>
      <c r="L152" s="740">
        <v>29.49</v>
      </c>
      <c r="M152" s="732">
        <v>33.421999999999997</v>
      </c>
      <c r="N152" s="740">
        <v>23.46</v>
      </c>
      <c r="O152" s="732">
        <v>47.029000000000003</v>
      </c>
      <c r="P152" s="740">
        <v>30.86</v>
      </c>
      <c r="Q152" s="732">
        <v>14.186</v>
      </c>
      <c r="R152" s="740">
        <v>31.38</v>
      </c>
      <c r="S152" s="732">
        <v>5.407</v>
      </c>
      <c r="T152" s="740">
        <v>23.75</v>
      </c>
      <c r="U152" s="732">
        <v>10.978</v>
      </c>
      <c r="V152" s="740">
        <v>27.57</v>
      </c>
      <c r="W152" s="732">
        <v>10.488</v>
      </c>
      <c r="X152" s="741">
        <v>23.12</v>
      </c>
    </row>
    <row r="153" spans="2:24" x14ac:dyDescent="0.2">
      <c r="B153" s="731" t="s">
        <v>221</v>
      </c>
      <c r="C153" s="732">
        <v>21.373000000000001</v>
      </c>
      <c r="D153" s="740">
        <v>24.32</v>
      </c>
      <c r="E153" s="732">
        <v>18.119</v>
      </c>
      <c r="F153" s="740">
        <v>22.63</v>
      </c>
      <c r="G153" s="732">
        <v>32.957000000000001</v>
      </c>
      <c r="H153" s="740">
        <v>24.2</v>
      </c>
      <c r="I153" s="732">
        <v>15.291</v>
      </c>
      <c r="J153" s="740">
        <v>28.66</v>
      </c>
      <c r="K153" s="732">
        <v>15.238</v>
      </c>
      <c r="L153" s="740">
        <v>35.54</v>
      </c>
      <c r="M153" s="732">
        <v>22.881</v>
      </c>
      <c r="N153" s="740">
        <v>27.13</v>
      </c>
      <c r="O153" s="732">
        <v>23.11</v>
      </c>
      <c r="P153" s="740">
        <v>36.01</v>
      </c>
      <c r="Q153" s="732">
        <v>8.5820000000000007</v>
      </c>
      <c r="R153" s="740">
        <v>32.299999999999997</v>
      </c>
      <c r="S153" s="732">
        <v>1.6859999999999999</v>
      </c>
      <c r="T153" s="740">
        <v>33.74</v>
      </c>
      <c r="U153" s="732">
        <v>5.9720000000000004</v>
      </c>
      <c r="V153" s="740">
        <v>46.49</v>
      </c>
      <c r="W153" s="732">
        <v>1.8</v>
      </c>
      <c r="X153" s="741">
        <v>49.75</v>
      </c>
    </row>
    <row r="154" spans="2:24" x14ac:dyDescent="0.2">
      <c r="B154" s="731" t="s">
        <v>222</v>
      </c>
      <c r="C154" s="732">
        <v>10.340999999999999</v>
      </c>
      <c r="D154" s="740">
        <v>31.57</v>
      </c>
      <c r="E154" s="732">
        <v>8.657</v>
      </c>
      <c r="F154" s="740">
        <v>29.88</v>
      </c>
      <c r="G154" s="732">
        <v>17.462</v>
      </c>
      <c r="H154" s="740">
        <v>26.99</v>
      </c>
      <c r="I154" s="732">
        <v>6.2389999999999999</v>
      </c>
      <c r="J154" s="740">
        <v>33.44</v>
      </c>
      <c r="K154" s="732">
        <v>6.4189999999999996</v>
      </c>
      <c r="L154" s="740">
        <v>37.53</v>
      </c>
      <c r="M154" s="732">
        <v>12.595000000000001</v>
      </c>
      <c r="N154" s="740">
        <v>31.7</v>
      </c>
      <c r="O154" s="732">
        <v>8.9589999999999996</v>
      </c>
      <c r="P154" s="740">
        <v>49.03</v>
      </c>
      <c r="Q154" s="732">
        <v>4.5140000000000002</v>
      </c>
      <c r="R154" s="740">
        <v>34.159999999999997</v>
      </c>
      <c r="S154" s="732">
        <v>0.77500000000000002</v>
      </c>
      <c r="T154" s="740">
        <v>39.67</v>
      </c>
      <c r="U154" s="732">
        <v>3.42</v>
      </c>
      <c r="V154" s="740">
        <v>50.77</v>
      </c>
      <c r="W154" s="732">
        <v>0.66</v>
      </c>
      <c r="X154" s="741">
        <v>88.88</v>
      </c>
    </row>
    <row r="155" spans="2:24" x14ac:dyDescent="0.2">
      <c r="B155" s="731" t="s">
        <v>223</v>
      </c>
      <c r="C155" s="732">
        <v>8.8789999999999996</v>
      </c>
      <c r="D155" s="740">
        <v>42.79</v>
      </c>
      <c r="E155" s="732">
        <v>9.0020000000000007</v>
      </c>
      <c r="F155" s="740">
        <v>37.15</v>
      </c>
      <c r="G155" s="732">
        <v>12.866</v>
      </c>
      <c r="H155" s="740">
        <v>33.880000000000003</v>
      </c>
      <c r="I155" s="732">
        <v>4.9039999999999999</v>
      </c>
      <c r="J155" s="740">
        <v>49.21</v>
      </c>
      <c r="K155" s="732">
        <v>3.2509999999999999</v>
      </c>
      <c r="L155" s="740">
        <v>36.979999999999997</v>
      </c>
      <c r="M155" s="732">
        <v>20.032</v>
      </c>
      <c r="N155" s="740">
        <v>37.18</v>
      </c>
      <c r="O155" s="732">
        <v>10.32</v>
      </c>
      <c r="P155" s="740">
        <v>85.07</v>
      </c>
      <c r="Q155" s="732">
        <v>4.3380000000000001</v>
      </c>
      <c r="R155" s="740">
        <v>50.36</v>
      </c>
      <c r="S155" s="732">
        <v>1.054</v>
      </c>
      <c r="T155" s="740">
        <v>45.22</v>
      </c>
      <c r="U155" s="732">
        <v>7.0919999999999996</v>
      </c>
      <c r="V155" s="740">
        <v>72.06</v>
      </c>
      <c r="W155" s="732">
        <v>1.675</v>
      </c>
      <c r="X155" s="741">
        <v>95.72</v>
      </c>
    </row>
    <row r="156" spans="2:24" ht="13.5" thickBot="1" x14ac:dyDescent="0.25">
      <c r="B156" s="769" t="s">
        <v>80</v>
      </c>
      <c r="C156" s="770">
        <v>160.82599999999999</v>
      </c>
      <c r="D156" s="771">
        <v>16.54</v>
      </c>
      <c r="E156" s="770">
        <v>139.34299999999999</v>
      </c>
      <c r="F156" s="771">
        <v>15.82</v>
      </c>
      <c r="G156" s="770">
        <v>172.786</v>
      </c>
      <c r="H156" s="771">
        <v>18.29</v>
      </c>
      <c r="I156" s="770">
        <v>93.953999999999994</v>
      </c>
      <c r="J156" s="771">
        <v>22.78</v>
      </c>
      <c r="K156" s="770">
        <v>86.736999999999995</v>
      </c>
      <c r="L156" s="771">
        <v>25.34</v>
      </c>
      <c r="M156" s="770">
        <v>116.59699999999999</v>
      </c>
      <c r="N156" s="771">
        <v>22.62</v>
      </c>
      <c r="O156" s="770">
        <v>134.774</v>
      </c>
      <c r="P156" s="771">
        <v>27.91</v>
      </c>
      <c r="Q156" s="770">
        <v>63.48</v>
      </c>
      <c r="R156" s="771">
        <v>19.22</v>
      </c>
      <c r="S156" s="770">
        <v>41.133000000000003</v>
      </c>
      <c r="T156" s="771">
        <v>13.14</v>
      </c>
      <c r="U156" s="770">
        <v>63.802999999999997</v>
      </c>
      <c r="V156" s="771">
        <v>20.57</v>
      </c>
      <c r="W156" s="770">
        <v>58.523000000000003</v>
      </c>
      <c r="X156" s="772">
        <v>15.38</v>
      </c>
    </row>
    <row r="159" spans="2:24" x14ac:dyDescent="0.2">
      <c r="B159" s="799" t="s">
        <v>742</v>
      </c>
      <c r="C159" s="725" t="s">
        <v>333</v>
      </c>
      <c r="D159" s="725" t="s">
        <v>224</v>
      </c>
      <c r="E159" s="725" t="s">
        <v>227</v>
      </c>
      <c r="F159" s="725" t="s">
        <v>228</v>
      </c>
      <c r="G159" s="725" t="s">
        <v>229</v>
      </c>
      <c r="H159" s="725" t="s">
        <v>230</v>
      </c>
      <c r="I159" s="725" t="s">
        <v>334</v>
      </c>
      <c r="J159" s="725" t="s">
        <v>335</v>
      </c>
      <c r="K159" s="725" t="s">
        <v>233</v>
      </c>
      <c r="L159" s="725" t="s">
        <v>234</v>
      </c>
      <c r="M159" s="725" t="s">
        <v>235</v>
      </c>
      <c r="N159" s="744"/>
    </row>
    <row r="160" spans="2:24" x14ac:dyDescent="0.2">
      <c r="B160" s="800"/>
      <c r="C160" s="724" t="s">
        <v>310</v>
      </c>
      <c r="D160" s="724" t="s">
        <v>310</v>
      </c>
      <c r="E160" s="724" t="s">
        <v>310</v>
      </c>
      <c r="F160" s="724" t="s">
        <v>310</v>
      </c>
      <c r="G160" s="724" t="s">
        <v>310</v>
      </c>
      <c r="H160" s="724" t="s">
        <v>310</v>
      </c>
      <c r="I160" s="724" t="s">
        <v>310</v>
      </c>
      <c r="J160" s="724" t="s">
        <v>310</v>
      </c>
      <c r="K160" s="724" t="s">
        <v>310</v>
      </c>
      <c r="L160" s="724" t="s">
        <v>310</v>
      </c>
      <c r="M160" s="726" t="s">
        <v>310</v>
      </c>
      <c r="N160" s="745"/>
    </row>
    <row r="161" spans="2:14" ht="41.25" thickBot="1" x14ac:dyDescent="0.25">
      <c r="B161" s="801"/>
      <c r="C161" s="727" t="s">
        <v>327</v>
      </c>
      <c r="D161" s="727" t="s">
        <v>327</v>
      </c>
      <c r="E161" s="727" t="s">
        <v>327</v>
      </c>
      <c r="F161" s="727" t="s">
        <v>327</v>
      </c>
      <c r="G161" s="727" t="s">
        <v>327</v>
      </c>
      <c r="H161" s="727" t="s">
        <v>327</v>
      </c>
      <c r="I161" s="727" t="s">
        <v>327</v>
      </c>
      <c r="J161" s="727" t="s">
        <v>327</v>
      </c>
      <c r="K161" s="727" t="s">
        <v>327</v>
      </c>
      <c r="L161" s="727" t="s">
        <v>327</v>
      </c>
      <c r="M161" s="727" t="s">
        <v>327</v>
      </c>
      <c r="N161" s="746"/>
    </row>
    <row r="162" spans="2:14" x14ac:dyDescent="0.2">
      <c r="B162" s="765" t="s">
        <v>216</v>
      </c>
      <c r="C162" s="751">
        <f t="shared" ref="C162:C169" si="50">C148</f>
        <v>19.768000000000001</v>
      </c>
      <c r="D162" s="751">
        <f t="shared" ref="D162:D169" si="51">E148</f>
        <v>13.032999999999999</v>
      </c>
      <c r="E162" s="751">
        <f t="shared" ref="E162:E169" si="52">G148</f>
        <v>8.9939999999999998</v>
      </c>
      <c r="F162" s="751">
        <f t="shared" ref="F162:F169" si="53">I148</f>
        <v>5.4980000000000002</v>
      </c>
      <c r="G162" s="751">
        <f t="shared" ref="G162:G169" si="54">K148</f>
        <v>6.84</v>
      </c>
      <c r="H162" s="751">
        <f t="shared" ref="H162:H170" si="55">M148</f>
        <v>9.8940000000000001</v>
      </c>
      <c r="I162" s="751">
        <f t="shared" ref="I162:I169" si="56">O148</f>
        <v>15.002000000000001</v>
      </c>
      <c r="J162" s="751">
        <f t="shared" ref="J162:J169" si="57">Q148</f>
        <v>17.190999999999999</v>
      </c>
      <c r="K162" s="751">
        <f t="shared" ref="K162:K169" si="58">S148</f>
        <v>17.623000000000001</v>
      </c>
      <c r="L162" s="751">
        <f t="shared" ref="L162:L169" si="59">U148</f>
        <v>16.922999999999998</v>
      </c>
      <c r="M162" s="752">
        <f t="shared" ref="M162:M169" si="60">W148</f>
        <v>16.393000000000001</v>
      </c>
      <c r="N162" s="729"/>
    </row>
    <row r="163" spans="2:14" x14ac:dyDescent="0.2">
      <c r="B163" s="750" t="s">
        <v>217</v>
      </c>
      <c r="C163" s="751">
        <f t="shared" si="50"/>
        <v>9.6280000000000001</v>
      </c>
      <c r="D163" s="751">
        <f t="shared" si="51"/>
        <v>7.5270000000000001</v>
      </c>
      <c r="E163" s="751">
        <f t="shared" si="52"/>
        <v>5.117</v>
      </c>
      <c r="F163" s="751">
        <f t="shared" si="53"/>
        <v>2.758</v>
      </c>
      <c r="G163" s="751">
        <f t="shared" si="54"/>
        <v>2.7069999999999999</v>
      </c>
      <c r="H163" s="751">
        <f t="shared" si="55"/>
        <v>2.6070000000000002</v>
      </c>
      <c r="I163" s="751">
        <f t="shared" si="56"/>
        <v>4.1550000000000002</v>
      </c>
      <c r="J163" s="751">
        <f t="shared" si="57"/>
        <v>3.44</v>
      </c>
      <c r="K163" s="751">
        <f t="shared" si="58"/>
        <v>3.8029999999999999</v>
      </c>
      <c r="L163" s="751">
        <f t="shared" si="59"/>
        <v>4.5279999999999996</v>
      </c>
      <c r="M163" s="752">
        <f t="shared" si="60"/>
        <v>5.2830000000000004</v>
      </c>
      <c r="N163" s="732"/>
    </row>
    <row r="164" spans="2:14" x14ac:dyDescent="0.2">
      <c r="B164" s="750" t="s">
        <v>218</v>
      </c>
      <c r="C164" s="751">
        <f t="shared" si="50"/>
        <v>10.871</v>
      </c>
      <c r="D164" s="751">
        <f t="shared" si="51"/>
        <v>9.2850000000000001</v>
      </c>
      <c r="E164" s="751">
        <f t="shared" si="52"/>
        <v>6.8719999999999999</v>
      </c>
      <c r="F164" s="751">
        <f t="shared" si="53"/>
        <v>3.8090000000000002</v>
      </c>
      <c r="G164" s="751">
        <f t="shared" si="54"/>
        <v>3.3570000000000002</v>
      </c>
      <c r="H164" s="751">
        <f t="shared" si="55"/>
        <v>2.6749999999999998</v>
      </c>
      <c r="I164" s="751">
        <f t="shared" si="56"/>
        <v>4.5330000000000004</v>
      </c>
      <c r="J164" s="751">
        <f t="shared" si="57"/>
        <v>2.87</v>
      </c>
      <c r="K164" s="751">
        <f t="shared" si="58"/>
        <v>3.2170000000000001</v>
      </c>
      <c r="L164" s="751">
        <f t="shared" si="59"/>
        <v>4.0759999999999996</v>
      </c>
      <c r="M164" s="752">
        <f t="shared" si="60"/>
        <v>5.5129999999999999</v>
      </c>
      <c r="N164" s="732"/>
    </row>
    <row r="165" spans="2:14" x14ac:dyDescent="0.2">
      <c r="B165" s="750" t="s">
        <v>219</v>
      </c>
      <c r="C165" s="751">
        <f t="shared" si="50"/>
        <v>35.646000000000001</v>
      </c>
      <c r="D165" s="751">
        <f t="shared" si="51"/>
        <v>33.369</v>
      </c>
      <c r="E165" s="751">
        <f t="shared" si="52"/>
        <v>31.242999999999999</v>
      </c>
      <c r="F165" s="751">
        <f t="shared" si="53"/>
        <v>19.852</v>
      </c>
      <c r="G165" s="751">
        <f t="shared" si="54"/>
        <v>16.829000000000001</v>
      </c>
      <c r="H165" s="751">
        <f t="shared" si="55"/>
        <v>12.491</v>
      </c>
      <c r="I165" s="751">
        <f t="shared" si="56"/>
        <v>21.664000000000001</v>
      </c>
      <c r="J165" s="751">
        <f t="shared" si="57"/>
        <v>8.3580000000000005</v>
      </c>
      <c r="K165" s="751">
        <f t="shared" si="58"/>
        <v>7.5679999999999996</v>
      </c>
      <c r="L165" s="751">
        <f t="shared" si="59"/>
        <v>10.814</v>
      </c>
      <c r="M165" s="752">
        <f t="shared" si="60"/>
        <v>16.710999999999999</v>
      </c>
      <c r="N165" s="732"/>
    </row>
    <row r="166" spans="2:14" x14ac:dyDescent="0.2">
      <c r="B166" s="750" t="s">
        <v>220</v>
      </c>
      <c r="C166" s="751">
        <f t="shared" si="50"/>
        <v>44.320999999999998</v>
      </c>
      <c r="D166" s="751">
        <f t="shared" si="51"/>
        <v>40.35</v>
      </c>
      <c r="E166" s="751">
        <f t="shared" si="52"/>
        <v>57.273000000000003</v>
      </c>
      <c r="F166" s="751">
        <f t="shared" si="53"/>
        <v>35.238999999999997</v>
      </c>
      <c r="G166" s="751">
        <f t="shared" si="54"/>
        <v>32.094999999999999</v>
      </c>
      <c r="H166" s="751">
        <f t="shared" si="55"/>
        <v>33.421999999999997</v>
      </c>
      <c r="I166" s="751">
        <f t="shared" si="56"/>
        <v>47.029000000000003</v>
      </c>
      <c r="J166" s="751">
        <f t="shared" si="57"/>
        <v>14.186</v>
      </c>
      <c r="K166" s="751">
        <f t="shared" si="58"/>
        <v>5.407</v>
      </c>
      <c r="L166" s="751">
        <f t="shared" si="59"/>
        <v>10.978</v>
      </c>
      <c r="M166" s="752">
        <f t="shared" si="60"/>
        <v>10.488</v>
      </c>
      <c r="N166" s="732"/>
    </row>
    <row r="167" spans="2:14" x14ac:dyDescent="0.2">
      <c r="B167" s="750" t="s">
        <v>221</v>
      </c>
      <c r="C167" s="751">
        <f t="shared" si="50"/>
        <v>21.373000000000001</v>
      </c>
      <c r="D167" s="751">
        <f t="shared" si="51"/>
        <v>18.119</v>
      </c>
      <c r="E167" s="751">
        <f t="shared" si="52"/>
        <v>32.957000000000001</v>
      </c>
      <c r="F167" s="751">
        <f t="shared" si="53"/>
        <v>15.291</v>
      </c>
      <c r="G167" s="751">
        <f t="shared" si="54"/>
        <v>15.238</v>
      </c>
      <c r="H167" s="751">
        <f t="shared" si="55"/>
        <v>22.881</v>
      </c>
      <c r="I167" s="751">
        <f t="shared" si="56"/>
        <v>23.11</v>
      </c>
      <c r="J167" s="751">
        <f t="shared" si="57"/>
        <v>8.5820000000000007</v>
      </c>
      <c r="K167" s="751">
        <f t="shared" si="58"/>
        <v>1.6859999999999999</v>
      </c>
      <c r="L167" s="751">
        <f t="shared" si="59"/>
        <v>5.9720000000000004</v>
      </c>
      <c r="M167" s="752">
        <f t="shared" si="60"/>
        <v>1.8</v>
      </c>
      <c r="N167" s="732"/>
    </row>
    <row r="168" spans="2:14" x14ac:dyDescent="0.2">
      <c r="B168" s="750" t="s">
        <v>222</v>
      </c>
      <c r="C168" s="751">
        <f t="shared" si="50"/>
        <v>10.340999999999999</v>
      </c>
      <c r="D168" s="751">
        <f t="shared" si="51"/>
        <v>8.657</v>
      </c>
      <c r="E168" s="751">
        <f t="shared" si="52"/>
        <v>17.462</v>
      </c>
      <c r="F168" s="751">
        <f t="shared" si="53"/>
        <v>6.2389999999999999</v>
      </c>
      <c r="G168" s="751">
        <f t="shared" si="54"/>
        <v>6.4189999999999996</v>
      </c>
      <c r="H168" s="751">
        <f t="shared" si="55"/>
        <v>12.595000000000001</v>
      </c>
      <c r="I168" s="751">
        <f t="shared" si="56"/>
        <v>8.9589999999999996</v>
      </c>
      <c r="J168" s="751">
        <f t="shared" si="57"/>
        <v>4.5140000000000002</v>
      </c>
      <c r="K168" s="751">
        <f t="shared" si="58"/>
        <v>0.77500000000000002</v>
      </c>
      <c r="L168" s="751">
        <f t="shared" si="59"/>
        <v>3.42</v>
      </c>
      <c r="M168" s="752">
        <f t="shared" si="60"/>
        <v>0.66</v>
      </c>
      <c r="N168" s="732"/>
    </row>
    <row r="169" spans="2:14" x14ac:dyDescent="0.2">
      <c r="B169" s="750" t="s">
        <v>223</v>
      </c>
      <c r="C169" s="751">
        <f t="shared" si="50"/>
        <v>8.8789999999999996</v>
      </c>
      <c r="D169" s="751">
        <f t="shared" si="51"/>
        <v>9.0020000000000007</v>
      </c>
      <c r="E169" s="751">
        <f t="shared" si="52"/>
        <v>12.866</v>
      </c>
      <c r="F169" s="751">
        <f t="shared" si="53"/>
        <v>4.9039999999999999</v>
      </c>
      <c r="G169" s="751">
        <f t="shared" si="54"/>
        <v>3.2509999999999999</v>
      </c>
      <c r="H169" s="751">
        <f t="shared" si="55"/>
        <v>20.032</v>
      </c>
      <c r="I169" s="751">
        <f t="shared" si="56"/>
        <v>10.32</v>
      </c>
      <c r="J169" s="751">
        <f t="shared" si="57"/>
        <v>4.3380000000000001</v>
      </c>
      <c r="K169" s="751">
        <f t="shared" si="58"/>
        <v>1.054</v>
      </c>
      <c r="L169" s="751">
        <f t="shared" si="59"/>
        <v>7.0919999999999996</v>
      </c>
      <c r="M169" s="752">
        <f t="shared" si="60"/>
        <v>1.675</v>
      </c>
      <c r="N169" s="732"/>
    </row>
    <row r="170" spans="2:14" ht="13.5" thickBot="1" x14ac:dyDescent="0.25">
      <c r="B170" s="766" t="s">
        <v>80</v>
      </c>
      <c r="C170" s="767">
        <f t="shared" ref="C170" si="61">C156</f>
        <v>160.82599999999999</v>
      </c>
      <c r="D170" s="767">
        <f t="shared" ref="D170" si="62">E156</f>
        <v>139.34299999999999</v>
      </c>
      <c r="E170" s="767">
        <f t="shared" ref="E170" si="63">G156</f>
        <v>172.786</v>
      </c>
      <c r="F170" s="767">
        <f t="shared" ref="F170" si="64">I156</f>
        <v>93.953999999999994</v>
      </c>
      <c r="G170" s="767">
        <f t="shared" ref="G170" si="65">K156</f>
        <v>86.736999999999995</v>
      </c>
      <c r="H170" s="767">
        <f t="shared" si="55"/>
        <v>116.59699999999999</v>
      </c>
      <c r="I170" s="767">
        <f t="shared" ref="I170" si="66">O156</f>
        <v>134.774</v>
      </c>
      <c r="J170" s="767">
        <f t="shared" ref="J170" si="67">Q156</f>
        <v>63.48</v>
      </c>
      <c r="K170" s="767">
        <f t="shared" ref="K170" si="68">S156</f>
        <v>41.133000000000003</v>
      </c>
      <c r="L170" s="767">
        <f t="shared" ref="L170" si="69">U156</f>
        <v>63.802999999999997</v>
      </c>
      <c r="M170" s="768">
        <f t="shared" ref="M170" si="70">W156</f>
        <v>58.523000000000003</v>
      </c>
      <c r="N170" s="732"/>
    </row>
    <row r="173" spans="2:14" x14ac:dyDescent="0.2">
      <c r="B173" s="799" t="s">
        <v>742</v>
      </c>
      <c r="C173" s="725" t="s">
        <v>333</v>
      </c>
      <c r="D173" s="725" t="s">
        <v>224</v>
      </c>
      <c r="E173" s="725" t="s">
        <v>227</v>
      </c>
      <c r="F173" s="725" t="s">
        <v>228</v>
      </c>
      <c r="G173" s="725" t="s">
        <v>229</v>
      </c>
      <c r="H173" s="725" t="s">
        <v>230</v>
      </c>
      <c r="I173" s="725" t="s">
        <v>334</v>
      </c>
      <c r="J173" s="725" t="s">
        <v>335</v>
      </c>
      <c r="K173" s="725" t="s">
        <v>233</v>
      </c>
      <c r="L173" s="725" t="s">
        <v>234</v>
      </c>
      <c r="M173" s="725" t="s">
        <v>235</v>
      </c>
      <c r="N173" s="744"/>
    </row>
    <row r="174" spans="2:14" x14ac:dyDescent="0.2">
      <c r="B174" s="800"/>
      <c r="C174" s="724" t="s">
        <v>489</v>
      </c>
      <c r="D174" s="724" t="s">
        <v>489</v>
      </c>
      <c r="E174" s="724" t="s">
        <v>489</v>
      </c>
      <c r="F174" s="724" t="s">
        <v>489</v>
      </c>
      <c r="G174" s="724" t="s">
        <v>489</v>
      </c>
      <c r="H174" s="724" t="s">
        <v>489</v>
      </c>
      <c r="I174" s="724" t="s">
        <v>489</v>
      </c>
      <c r="J174" s="724" t="s">
        <v>489</v>
      </c>
      <c r="K174" s="724" t="s">
        <v>489</v>
      </c>
      <c r="L174" s="724" t="s">
        <v>489</v>
      </c>
      <c r="M174" s="726" t="s">
        <v>489</v>
      </c>
      <c r="N174" s="745"/>
    </row>
    <row r="175" spans="2:14" ht="41.25" thickBot="1" x14ac:dyDescent="0.25">
      <c r="B175" s="801"/>
      <c r="C175" s="727" t="s">
        <v>327</v>
      </c>
      <c r="D175" s="727" t="s">
        <v>327</v>
      </c>
      <c r="E175" s="727" t="s">
        <v>327</v>
      </c>
      <c r="F175" s="727" t="s">
        <v>327</v>
      </c>
      <c r="G175" s="727" t="s">
        <v>327</v>
      </c>
      <c r="H175" s="727" t="s">
        <v>327</v>
      </c>
      <c r="I175" s="727" t="s">
        <v>327</v>
      </c>
      <c r="J175" s="727" t="s">
        <v>327</v>
      </c>
      <c r="K175" s="727" t="s">
        <v>327</v>
      </c>
      <c r="L175" s="727" t="s">
        <v>327</v>
      </c>
      <c r="M175" s="727" t="s">
        <v>327</v>
      </c>
      <c r="N175" s="746"/>
    </row>
    <row r="176" spans="2:14" x14ac:dyDescent="0.2">
      <c r="B176" s="765" t="s">
        <v>216</v>
      </c>
      <c r="C176" s="751">
        <f t="shared" ref="C176:C184" si="71">SUM(C134,C148)</f>
        <v>24.47</v>
      </c>
      <c r="D176" s="751">
        <f t="shared" ref="D176:D184" si="72">SUM(D134,E148)</f>
        <v>15.962</v>
      </c>
      <c r="E176" s="751">
        <f t="shared" ref="E176:E184" si="73">SUM(E134,G148)</f>
        <v>11.225999999999999</v>
      </c>
      <c r="F176" s="751">
        <f t="shared" ref="F176:F184" si="74">SUM(F134,I148)</f>
        <v>7.7610000000000001</v>
      </c>
      <c r="G176" s="751">
        <f t="shared" ref="G176:G184" si="75">SUM(G134,K148)</f>
        <v>9.0679999999999996</v>
      </c>
      <c r="H176" s="751">
        <f t="shared" ref="H176:H184" si="76">SUM(H134,M148)</f>
        <v>12.071999999999999</v>
      </c>
      <c r="I176" s="751">
        <f t="shared" ref="I176:I184" si="77">SUM(I134,O148)</f>
        <v>17.244</v>
      </c>
      <c r="J176" s="751">
        <f t="shared" ref="J176:J184" si="78">SUM(J134,Q148)</f>
        <v>20.481999999999999</v>
      </c>
      <c r="K176" s="751">
        <f t="shared" ref="K176:K184" si="79">SUM(K134,S148)</f>
        <v>19.747</v>
      </c>
      <c r="L176" s="751">
        <f t="shared" ref="L176:L184" si="80">SUM(L134,U148)</f>
        <v>19.474999999999998</v>
      </c>
      <c r="M176" s="752">
        <f t="shared" ref="M176:M184" si="81">SUM(M134,W148)</f>
        <v>18.786999999999999</v>
      </c>
      <c r="N176" s="729"/>
    </row>
    <row r="177" spans="2:14" x14ac:dyDescent="0.2">
      <c r="B177" s="750" t="s">
        <v>217</v>
      </c>
      <c r="C177" s="751">
        <f t="shared" si="71"/>
        <v>10.265000000000001</v>
      </c>
      <c r="D177" s="751">
        <f t="shared" si="72"/>
        <v>8.609</v>
      </c>
      <c r="E177" s="751">
        <f t="shared" si="73"/>
        <v>6.0750000000000002</v>
      </c>
      <c r="F177" s="751">
        <f t="shared" si="74"/>
        <v>3.8810000000000002</v>
      </c>
      <c r="G177" s="751">
        <f t="shared" si="75"/>
        <v>3.657</v>
      </c>
      <c r="H177" s="751">
        <f t="shared" si="76"/>
        <v>3.4770000000000003</v>
      </c>
      <c r="I177" s="751">
        <f t="shared" si="77"/>
        <v>4.9110000000000005</v>
      </c>
      <c r="J177" s="751">
        <f t="shared" si="78"/>
        <v>4.8479999999999999</v>
      </c>
      <c r="K177" s="751">
        <f t="shared" si="79"/>
        <v>4.484</v>
      </c>
      <c r="L177" s="751">
        <f t="shared" si="80"/>
        <v>5.4889999999999999</v>
      </c>
      <c r="M177" s="752">
        <f t="shared" si="81"/>
        <v>5.9620000000000006</v>
      </c>
      <c r="N177" s="732"/>
    </row>
    <row r="178" spans="2:14" x14ac:dyDescent="0.2">
      <c r="B178" s="750" t="s">
        <v>218</v>
      </c>
      <c r="C178" s="751">
        <f t="shared" si="71"/>
        <v>11.402000000000001</v>
      </c>
      <c r="D178" s="751">
        <f t="shared" si="72"/>
        <v>10.414999999999999</v>
      </c>
      <c r="E178" s="751">
        <f t="shared" si="73"/>
        <v>7.9219999999999997</v>
      </c>
      <c r="F178" s="751">
        <f t="shared" si="74"/>
        <v>5.1340000000000003</v>
      </c>
      <c r="G178" s="751">
        <f t="shared" si="75"/>
        <v>4.5350000000000001</v>
      </c>
      <c r="H178" s="751">
        <f t="shared" si="76"/>
        <v>3.6999999999999997</v>
      </c>
      <c r="I178" s="751">
        <f t="shared" si="77"/>
        <v>5.4090000000000007</v>
      </c>
      <c r="J178" s="751">
        <f t="shared" si="78"/>
        <v>4.6900000000000004</v>
      </c>
      <c r="K178" s="751">
        <f t="shared" si="79"/>
        <v>3.94</v>
      </c>
      <c r="L178" s="751">
        <f t="shared" si="80"/>
        <v>5.1779999999999999</v>
      </c>
      <c r="M178" s="752">
        <f t="shared" si="81"/>
        <v>6.2690000000000001</v>
      </c>
      <c r="N178" s="732"/>
    </row>
    <row r="179" spans="2:14" x14ac:dyDescent="0.2">
      <c r="B179" s="750" t="s">
        <v>219</v>
      </c>
      <c r="C179" s="751">
        <f t="shared" si="71"/>
        <v>37.746000000000002</v>
      </c>
      <c r="D179" s="751">
        <f t="shared" si="72"/>
        <v>36.631999999999998</v>
      </c>
      <c r="E179" s="751">
        <f t="shared" si="73"/>
        <v>34.650999999999996</v>
      </c>
      <c r="F179" s="751">
        <f t="shared" si="74"/>
        <v>24.648</v>
      </c>
      <c r="G179" s="751">
        <f t="shared" si="75"/>
        <v>21.399000000000001</v>
      </c>
      <c r="H179" s="751">
        <f t="shared" si="76"/>
        <v>16.957000000000001</v>
      </c>
      <c r="I179" s="751">
        <f t="shared" si="77"/>
        <v>25.236000000000001</v>
      </c>
      <c r="J179" s="751">
        <f t="shared" si="78"/>
        <v>17.736000000000001</v>
      </c>
      <c r="K179" s="751">
        <f t="shared" si="79"/>
        <v>10.442</v>
      </c>
      <c r="L179" s="751">
        <f t="shared" si="80"/>
        <v>16.234999999999999</v>
      </c>
      <c r="M179" s="752">
        <f t="shared" si="81"/>
        <v>19.582999999999998</v>
      </c>
      <c r="N179" s="732"/>
    </row>
    <row r="180" spans="2:14" x14ac:dyDescent="0.2">
      <c r="B180" s="750" t="s">
        <v>220</v>
      </c>
      <c r="C180" s="751">
        <f t="shared" si="71"/>
        <v>47.793999999999997</v>
      </c>
      <c r="D180" s="751">
        <f t="shared" si="72"/>
        <v>44.510000000000005</v>
      </c>
      <c r="E180" s="751">
        <f t="shared" si="73"/>
        <v>60.945</v>
      </c>
      <c r="F180" s="751">
        <f t="shared" si="74"/>
        <v>41.126999999999995</v>
      </c>
      <c r="G180" s="751">
        <f t="shared" si="75"/>
        <v>37.902000000000001</v>
      </c>
      <c r="H180" s="751">
        <f t="shared" si="76"/>
        <v>41.333999999999996</v>
      </c>
      <c r="I180" s="751">
        <f t="shared" si="77"/>
        <v>53.675000000000004</v>
      </c>
      <c r="J180" s="751">
        <f t="shared" si="78"/>
        <v>28.780999999999999</v>
      </c>
      <c r="K180" s="751">
        <f t="shared" si="79"/>
        <v>10.972000000000001</v>
      </c>
      <c r="L180" s="751">
        <f t="shared" si="80"/>
        <v>26.033000000000001</v>
      </c>
      <c r="M180" s="752">
        <f t="shared" si="81"/>
        <v>15.972999999999999</v>
      </c>
      <c r="N180" s="732"/>
    </row>
    <row r="181" spans="2:14" x14ac:dyDescent="0.2">
      <c r="B181" s="750" t="s">
        <v>221</v>
      </c>
      <c r="C181" s="751">
        <f t="shared" si="71"/>
        <v>22.698</v>
      </c>
      <c r="D181" s="751">
        <f t="shared" si="72"/>
        <v>19.943999999999999</v>
      </c>
      <c r="E181" s="751">
        <f t="shared" si="73"/>
        <v>34.365000000000002</v>
      </c>
      <c r="F181" s="751">
        <f t="shared" si="74"/>
        <v>17.302</v>
      </c>
      <c r="G181" s="751">
        <f t="shared" si="75"/>
        <v>17.664000000000001</v>
      </c>
      <c r="H181" s="751">
        <f t="shared" si="76"/>
        <v>27.398</v>
      </c>
      <c r="I181" s="751">
        <f t="shared" si="77"/>
        <v>27.134</v>
      </c>
      <c r="J181" s="751">
        <f t="shared" si="78"/>
        <v>14.055</v>
      </c>
      <c r="K181" s="751">
        <f t="shared" si="79"/>
        <v>5.3860000000000001</v>
      </c>
      <c r="L181" s="751">
        <f t="shared" si="80"/>
        <v>18.283999999999999</v>
      </c>
      <c r="M181" s="752">
        <f t="shared" si="81"/>
        <v>5.45</v>
      </c>
      <c r="N181" s="732"/>
    </row>
    <row r="182" spans="2:14" x14ac:dyDescent="0.2">
      <c r="B182" s="750" t="s">
        <v>222</v>
      </c>
      <c r="C182" s="751">
        <f t="shared" si="71"/>
        <v>10.741999999999999</v>
      </c>
      <c r="D182" s="751">
        <f t="shared" si="72"/>
        <v>9.5299999999999994</v>
      </c>
      <c r="E182" s="751">
        <f t="shared" si="73"/>
        <v>18.085000000000001</v>
      </c>
      <c r="F182" s="751">
        <f t="shared" si="74"/>
        <v>6.9809999999999999</v>
      </c>
      <c r="G182" s="751">
        <f t="shared" si="75"/>
        <v>7.5439999999999996</v>
      </c>
      <c r="H182" s="751">
        <f t="shared" si="76"/>
        <v>14.938000000000001</v>
      </c>
      <c r="I182" s="751">
        <f t="shared" si="77"/>
        <v>11.023999999999999</v>
      </c>
      <c r="J182" s="751">
        <f t="shared" si="78"/>
        <v>7.2130000000000001</v>
      </c>
      <c r="K182" s="751">
        <f t="shared" si="79"/>
        <v>2.8559999999999999</v>
      </c>
      <c r="L182" s="751">
        <f t="shared" si="80"/>
        <v>10.904</v>
      </c>
      <c r="M182" s="752">
        <f t="shared" si="81"/>
        <v>2.7490000000000001</v>
      </c>
      <c r="N182" s="732"/>
    </row>
    <row r="183" spans="2:14" x14ac:dyDescent="0.2">
      <c r="B183" s="750" t="s">
        <v>223</v>
      </c>
      <c r="C183" s="751">
        <f t="shared" si="71"/>
        <v>9.020999999999999</v>
      </c>
      <c r="D183" s="751">
        <f t="shared" si="72"/>
        <v>9.3330000000000002</v>
      </c>
      <c r="E183" s="751">
        <f t="shared" si="73"/>
        <v>13.196</v>
      </c>
      <c r="F183" s="751">
        <f t="shared" si="74"/>
        <v>5.2469999999999999</v>
      </c>
      <c r="G183" s="751">
        <f t="shared" si="75"/>
        <v>4.3170000000000002</v>
      </c>
      <c r="H183" s="751">
        <f t="shared" si="76"/>
        <v>21.995000000000001</v>
      </c>
      <c r="I183" s="751">
        <f t="shared" si="77"/>
        <v>12.451000000000001</v>
      </c>
      <c r="J183" s="751">
        <f t="shared" si="78"/>
        <v>6.9980000000000002</v>
      </c>
      <c r="K183" s="751">
        <f t="shared" si="79"/>
        <v>5.07</v>
      </c>
      <c r="L183" s="751">
        <f t="shared" si="80"/>
        <v>19.713000000000001</v>
      </c>
      <c r="M183" s="752">
        <f t="shared" si="81"/>
        <v>4.6769999999999996</v>
      </c>
      <c r="N183" s="732"/>
    </row>
    <row r="184" spans="2:14" ht="13.5" thickBot="1" x14ac:dyDescent="0.25">
      <c r="B184" s="766" t="s">
        <v>80</v>
      </c>
      <c r="C184" s="767">
        <f t="shared" si="71"/>
        <v>174.13800000000001</v>
      </c>
      <c r="D184" s="767">
        <f t="shared" si="72"/>
        <v>154.935</v>
      </c>
      <c r="E184" s="767">
        <f t="shared" si="73"/>
        <v>186.46700000000001</v>
      </c>
      <c r="F184" s="767">
        <f t="shared" si="74"/>
        <v>112.44499999999999</v>
      </c>
      <c r="G184" s="767">
        <f t="shared" si="75"/>
        <v>106.086</v>
      </c>
      <c r="H184" s="767">
        <f t="shared" si="76"/>
        <v>141.87199999999999</v>
      </c>
      <c r="I184" s="767">
        <f t="shared" si="77"/>
        <v>157.08600000000001</v>
      </c>
      <c r="J184" s="767">
        <f t="shared" si="78"/>
        <v>104.803</v>
      </c>
      <c r="K184" s="767">
        <f t="shared" si="79"/>
        <v>62.898000000000003</v>
      </c>
      <c r="L184" s="767">
        <f t="shared" si="80"/>
        <v>121.31100000000001</v>
      </c>
      <c r="M184" s="768">
        <f t="shared" si="81"/>
        <v>79.451000000000008</v>
      </c>
      <c r="N184" s="732"/>
    </row>
  </sheetData>
  <mergeCells count="64">
    <mergeCell ref="B33:F33"/>
    <mergeCell ref="H33:N33"/>
    <mergeCell ref="P33:T33"/>
    <mergeCell ref="B48:F48"/>
    <mergeCell ref="H48:N48"/>
    <mergeCell ref="P48:T48"/>
    <mergeCell ref="B3:F3"/>
    <mergeCell ref="H3:N3"/>
    <mergeCell ref="P3:T3"/>
    <mergeCell ref="B18:F18"/>
    <mergeCell ref="H18:N18"/>
    <mergeCell ref="P18:T18"/>
    <mergeCell ref="M80:N80"/>
    <mergeCell ref="O80:P80"/>
    <mergeCell ref="Q80:R80"/>
    <mergeCell ref="B63:B65"/>
    <mergeCell ref="B80:B82"/>
    <mergeCell ref="C80:D80"/>
    <mergeCell ref="E80:F80"/>
    <mergeCell ref="G80:H80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B97:B99"/>
    <mergeCell ref="B114:B116"/>
    <mergeCell ref="B131:B133"/>
    <mergeCell ref="B145:B147"/>
    <mergeCell ref="C145:D145"/>
    <mergeCell ref="C146:D146"/>
    <mergeCell ref="E145:F145"/>
    <mergeCell ref="G145:H145"/>
    <mergeCell ref="I145:J145"/>
    <mergeCell ref="K145:L145"/>
    <mergeCell ref="M145:N145"/>
    <mergeCell ref="O145:P145"/>
    <mergeCell ref="Q145:R145"/>
    <mergeCell ref="S145:T145"/>
    <mergeCell ref="U145:V145"/>
    <mergeCell ref="W145:X145"/>
    <mergeCell ref="U146:V146"/>
    <mergeCell ref="W146:X146"/>
    <mergeCell ref="E146:F146"/>
    <mergeCell ref="G146:H146"/>
    <mergeCell ref="I146:J146"/>
    <mergeCell ref="K146:L146"/>
    <mergeCell ref="M146:N146"/>
    <mergeCell ref="B159:B161"/>
    <mergeCell ref="B173:B175"/>
    <mergeCell ref="O146:P146"/>
    <mergeCell ref="Q146:R146"/>
    <mergeCell ref="S146:T14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400</v>
      </c>
    </row>
    <row r="5" spans="2:6" ht="15" customHeight="1" x14ac:dyDescent="0.2">
      <c r="B5" s="935" t="s">
        <v>271</v>
      </c>
      <c r="C5" s="88" t="s">
        <v>78</v>
      </c>
      <c r="D5" s="934" t="s">
        <v>79</v>
      </c>
      <c r="E5" s="934"/>
      <c r="F5" s="89" t="s">
        <v>80</v>
      </c>
    </row>
    <row r="6" spans="2:6" ht="30" customHeight="1" x14ac:dyDescent="0.2">
      <c r="B6" s="93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4" t="str">
        <f>Index!$B$4</f>
        <v>Kent South London and East Sussex</v>
      </c>
      <c r="C7" s="91"/>
      <c r="D7" s="91"/>
      <c r="E7" s="93"/>
      <c r="F7" s="92"/>
    </row>
    <row r="8" spans="2:6" ht="15" customHeight="1" x14ac:dyDescent="0.2">
      <c r="B8" s="94" t="s">
        <v>342</v>
      </c>
      <c r="C8" s="648">
        <f>'Section 12 data'!$C$24</f>
        <v>1.2800000000000001E-3</v>
      </c>
      <c r="D8" s="649">
        <f>'Section 12 data'!$D$24</f>
        <v>0.42082999999999998</v>
      </c>
      <c r="E8" s="205">
        <f>'Section 12 data'!$E$24</f>
        <v>26.67</v>
      </c>
      <c r="F8" s="650">
        <f>SUM(C8,D8)</f>
        <v>0.42210999999999999</v>
      </c>
    </row>
    <row r="9" spans="2:6" ht="15" customHeight="1" x14ac:dyDescent="0.2">
      <c r="B9" s="95" t="s">
        <v>343</v>
      </c>
      <c r="C9" s="648">
        <f>'Section 12 data'!$C$25</f>
        <v>1.3099999999999999E-2</v>
      </c>
      <c r="D9" s="649">
        <f>'Section 12 data'!$D$25</f>
        <v>0.83786000000000005</v>
      </c>
      <c r="E9" s="205">
        <f>'Section 12 data'!$E$25</f>
        <v>28.32</v>
      </c>
      <c r="F9" s="650">
        <f t="shared" ref="F9:F17" si="0">SUM(C9,D9)</f>
        <v>0.85096000000000005</v>
      </c>
    </row>
    <row r="10" spans="2:6" ht="15" customHeight="1" x14ac:dyDescent="0.2">
      <c r="B10" s="96" t="s">
        <v>344</v>
      </c>
      <c r="C10" s="648">
        <f>'Section 12 data'!$C$26</f>
        <v>1.205E-2</v>
      </c>
      <c r="D10" s="649">
        <f>'Section 12 data'!$D$26</f>
        <v>1.3907700000000001</v>
      </c>
      <c r="E10" s="205">
        <f>'Section 12 data'!$E$26</f>
        <v>24.68</v>
      </c>
      <c r="F10" s="650">
        <f t="shared" si="0"/>
        <v>1.40282</v>
      </c>
    </row>
    <row r="11" spans="2:6" ht="15" customHeight="1" x14ac:dyDescent="0.2">
      <c r="B11" s="94" t="s">
        <v>345</v>
      </c>
      <c r="C11" s="648">
        <f>'Section 12 data'!$C$27</f>
        <v>1.7399999999999999E-2</v>
      </c>
      <c r="D11" s="649">
        <f>'Section 12 data'!$D$27</f>
        <v>0.77722999999999998</v>
      </c>
      <c r="E11" s="205">
        <f>'Section 12 data'!$E$27</f>
        <v>30.34</v>
      </c>
      <c r="F11" s="650">
        <f t="shared" si="0"/>
        <v>0.79462999999999995</v>
      </c>
    </row>
    <row r="12" spans="2:6" ht="15" customHeight="1" x14ac:dyDescent="0.2">
      <c r="B12" s="94" t="s">
        <v>346</v>
      </c>
      <c r="C12" s="648">
        <f>'Section 12 data'!$C$28</f>
        <v>2.666E-2</v>
      </c>
      <c r="D12" s="649">
        <f>'Section 12 data'!$D$28</f>
        <v>1.9281199999999998</v>
      </c>
      <c r="E12" s="205">
        <f>'Section 12 data'!$E$28</f>
        <v>21.19</v>
      </c>
      <c r="F12" s="650">
        <f t="shared" si="0"/>
        <v>1.9547799999999997</v>
      </c>
    </row>
    <row r="13" spans="2:6" ht="15" customHeight="1" x14ac:dyDescent="0.2">
      <c r="B13" s="94" t="s">
        <v>347</v>
      </c>
      <c r="C13" s="648">
        <f>'Section 12 data'!$C$29</f>
        <v>2.0660000000000001E-2</v>
      </c>
      <c r="D13" s="649">
        <f>'Section 12 data'!$D$29</f>
        <v>1.7243299999999999</v>
      </c>
      <c r="E13" s="205">
        <f>'Section 12 data'!$E$29</f>
        <v>29.32</v>
      </c>
      <c r="F13" s="650">
        <f t="shared" si="0"/>
        <v>1.7449899999999998</v>
      </c>
    </row>
    <row r="14" spans="2:6" ht="15" customHeight="1" x14ac:dyDescent="0.2">
      <c r="B14" s="94" t="s">
        <v>348</v>
      </c>
      <c r="C14" s="648">
        <f>'Section 12 data'!$C$30</f>
        <v>1.061E-2</v>
      </c>
      <c r="D14" s="649">
        <f>'Section 12 data'!$D$30</f>
        <v>0.25281999999999999</v>
      </c>
      <c r="E14" s="205">
        <f>'Section 12 data'!$E$30</f>
        <v>46.18</v>
      </c>
      <c r="F14" s="650">
        <f t="shared" si="0"/>
        <v>0.26343</v>
      </c>
    </row>
    <row r="15" spans="2:6" ht="15" customHeight="1" x14ac:dyDescent="0.2">
      <c r="B15" s="94" t="s">
        <v>349</v>
      </c>
      <c r="C15" s="648">
        <f>'Section 12 data'!$C$31</f>
        <v>2.7E-4</v>
      </c>
      <c r="D15" s="649">
        <f>'Section 12 data'!$D$31</f>
        <v>0.23000999999999999</v>
      </c>
      <c r="E15" s="205">
        <f>'Section 12 data'!$E$31</f>
        <v>53.64</v>
      </c>
      <c r="F15" s="650">
        <f t="shared" si="0"/>
        <v>0.23027999999999998</v>
      </c>
    </row>
    <row r="16" spans="2:6" ht="15" customHeight="1" x14ac:dyDescent="0.2">
      <c r="B16" s="94" t="s">
        <v>272</v>
      </c>
      <c r="C16" s="648">
        <f>'Section 12 data'!$C$32</f>
        <v>0</v>
      </c>
      <c r="D16" s="649">
        <f>'Section 12 data'!$D$32</f>
        <v>0</v>
      </c>
      <c r="E16" s="205">
        <f>'Section 12 data'!$E$32</f>
        <v>0</v>
      </c>
      <c r="F16" s="650">
        <f t="shared" si="0"/>
        <v>0</v>
      </c>
    </row>
    <row r="17" spans="2:6" ht="15" customHeight="1" x14ac:dyDescent="0.2">
      <c r="B17" s="97" t="s">
        <v>80</v>
      </c>
      <c r="C17" s="651">
        <f>'Section 12 data'!$C$8</f>
        <v>0.10202</v>
      </c>
      <c r="D17" s="651">
        <f>'Section 12 data'!$D$8</f>
        <v>7.5619700000000005</v>
      </c>
      <c r="E17" s="321">
        <f>'Section 12 data'!$E$8</f>
        <v>12.67</v>
      </c>
      <c r="F17" s="651">
        <f t="shared" si="0"/>
        <v>7.6639900000000001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401</v>
      </c>
    </row>
    <row r="5" spans="2:6" ht="15" customHeight="1" x14ac:dyDescent="0.2">
      <c r="B5" s="851" t="s">
        <v>269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937"/>
      <c r="C6" s="75" t="s">
        <v>327</v>
      </c>
      <c r="D6" s="75" t="s">
        <v>327</v>
      </c>
      <c r="E6" s="19" t="s">
        <v>82</v>
      </c>
      <c r="F6" s="75" t="s">
        <v>327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0"/>
      <c r="F7" s="71"/>
    </row>
    <row r="8" spans="2:6" ht="15" customHeight="1" x14ac:dyDescent="0.2">
      <c r="B8" s="81" t="s">
        <v>336</v>
      </c>
      <c r="C8" s="67">
        <f>'Section 12 data'!$J$13</f>
        <v>0</v>
      </c>
      <c r="D8" s="641">
        <f>'Section 12 data'!$K$13</f>
        <v>0.11</v>
      </c>
      <c r="E8" s="205">
        <f>'Section 12 data'!$L$13</f>
        <v>46.86</v>
      </c>
      <c r="F8" s="636">
        <f>SUM(C8,D8)</f>
        <v>0.11</v>
      </c>
    </row>
    <row r="9" spans="2:6" ht="15" customHeight="1" x14ac:dyDescent="0.2">
      <c r="B9" s="82" t="s">
        <v>337</v>
      </c>
      <c r="C9" s="67">
        <f>'Section 12 data'!$J$14</f>
        <v>0.22600000000000001</v>
      </c>
      <c r="D9" s="641">
        <f>'Section 12 data'!$K$14</f>
        <v>45.097999999999999</v>
      </c>
      <c r="E9" s="205">
        <f>'Section 12 data'!$L$14</f>
        <v>52.04</v>
      </c>
      <c r="F9" s="636">
        <f t="shared" ref="F9:F15" si="0">SUM(C9,D9)</f>
        <v>45.323999999999998</v>
      </c>
    </row>
    <row r="10" spans="2:6" ht="15" customHeight="1" x14ac:dyDescent="0.2">
      <c r="B10" s="81" t="s">
        <v>338</v>
      </c>
      <c r="C10" s="67">
        <f>'Section 12 data'!$J$15</f>
        <v>0.17599999999999999</v>
      </c>
      <c r="D10" s="641">
        <f>'Section 12 data'!$K$15</f>
        <v>518.69600000000003</v>
      </c>
      <c r="E10" s="205">
        <f>'Section 12 data'!$L$15</f>
        <v>24.066404752530012</v>
      </c>
      <c r="F10" s="636">
        <f t="shared" si="0"/>
        <v>518.87200000000007</v>
      </c>
    </row>
    <row r="11" spans="2:6" ht="15" customHeight="1" x14ac:dyDescent="0.2">
      <c r="B11" s="81" t="s">
        <v>339</v>
      </c>
      <c r="C11" s="67">
        <f>'Section 12 data'!$J$16</f>
        <v>6.8550000000000004</v>
      </c>
      <c r="D11" s="641">
        <f>'Section 12 data'!$K$16</f>
        <v>411.03699999999998</v>
      </c>
      <c r="E11" s="205">
        <f>'Section 12 data'!$L$16</f>
        <v>26.404687498197681</v>
      </c>
      <c r="F11" s="636">
        <f t="shared" si="0"/>
        <v>417.892</v>
      </c>
    </row>
    <row r="12" spans="2:6" ht="15" customHeight="1" x14ac:dyDescent="0.2">
      <c r="B12" s="81" t="s">
        <v>340</v>
      </c>
      <c r="C12" s="67">
        <f>'Section 12 data'!$J$17</f>
        <v>2.8610000000000002</v>
      </c>
      <c r="D12" s="641">
        <f>'Section 12 data'!$K$17</f>
        <v>828.721</v>
      </c>
      <c r="E12" s="205">
        <f>'Section 12 data'!$L$17</f>
        <v>33.51</v>
      </c>
      <c r="F12" s="636">
        <f t="shared" si="0"/>
        <v>831.58199999999999</v>
      </c>
    </row>
    <row r="13" spans="2:6" ht="15" customHeight="1" x14ac:dyDescent="0.2">
      <c r="B13" s="81" t="s">
        <v>341</v>
      </c>
      <c r="C13" s="67">
        <f>'Section 12 data'!$J$18</f>
        <v>2.7480000000000002</v>
      </c>
      <c r="D13" s="641">
        <f>'Section 12 data'!$K$18</f>
        <v>293.12099999999998</v>
      </c>
      <c r="E13" s="205">
        <f>'Section 12 data'!$L$18</f>
        <v>41.44</v>
      </c>
      <c r="F13" s="636">
        <f t="shared" si="0"/>
        <v>295.86899999999997</v>
      </c>
    </row>
    <row r="14" spans="2:6" ht="15" customHeight="1" x14ac:dyDescent="0.2">
      <c r="B14" s="81" t="s">
        <v>270</v>
      </c>
      <c r="C14" s="67">
        <f>'Section 12 data'!$J$19</f>
        <v>0.32</v>
      </c>
      <c r="D14" s="641">
        <f>'Section 12 data'!$K$19</f>
        <v>36.587000000000003</v>
      </c>
      <c r="E14" s="205">
        <f>'Section 12 data'!$L$19</f>
        <v>62.258811642781474</v>
      </c>
      <c r="F14" s="636">
        <f t="shared" si="0"/>
        <v>36.907000000000004</v>
      </c>
    </row>
    <row r="15" spans="2:6" ht="15" customHeight="1" x14ac:dyDescent="0.2">
      <c r="B15" s="83" t="s">
        <v>80</v>
      </c>
      <c r="C15" s="642">
        <f>'Section 12 data'!$J$8</f>
        <v>13.183999999999999</v>
      </c>
      <c r="D15" s="642">
        <f>'Section 12 data'!$K$8</f>
        <v>2133.3690000000001</v>
      </c>
      <c r="E15" s="321">
        <f>'Section 12 data'!$L$8</f>
        <v>16.82</v>
      </c>
      <c r="F15" s="643">
        <f t="shared" si="0"/>
        <v>2146.5530000000003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402</v>
      </c>
    </row>
    <row r="5" spans="2:6" ht="15" customHeight="1" x14ac:dyDescent="0.2">
      <c r="B5" s="854" t="s">
        <v>271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855"/>
      <c r="C6" s="75" t="s">
        <v>327</v>
      </c>
      <c r="D6" s="75" t="s">
        <v>327</v>
      </c>
      <c r="E6" s="21" t="s">
        <v>82</v>
      </c>
      <c r="F6" s="75" t="s">
        <v>327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2"/>
      <c r="F7" s="71"/>
    </row>
    <row r="8" spans="2:6" ht="15" customHeight="1" x14ac:dyDescent="0.2">
      <c r="B8" s="78" t="s">
        <v>342</v>
      </c>
      <c r="C8" s="67">
        <f>'Section 12 data'!$J$24</f>
        <v>0</v>
      </c>
      <c r="D8" s="85">
        <f>'Section 12 data'!$K$24</f>
        <v>0</v>
      </c>
      <c r="E8" s="205">
        <f>'Section 12 data'!$L$24</f>
        <v>0</v>
      </c>
      <c r="F8" s="636">
        <f>SUM(C8,D8)</f>
        <v>0</v>
      </c>
    </row>
    <row r="9" spans="2:6" ht="15" customHeight="1" x14ac:dyDescent="0.2">
      <c r="B9" s="79" t="s">
        <v>343</v>
      </c>
      <c r="C9" s="67">
        <f>'Section 12 data'!$J$25</f>
        <v>0.315</v>
      </c>
      <c r="D9" s="85">
        <f>'Section 12 data'!$K$25</f>
        <v>24.957999999999998</v>
      </c>
      <c r="E9" s="205">
        <f>'Section 12 data'!$L$25</f>
        <v>29.11</v>
      </c>
      <c r="F9" s="636">
        <f t="shared" ref="F9:F17" si="0">SUM(C9,D9)</f>
        <v>25.273</v>
      </c>
    </row>
    <row r="10" spans="2:6" ht="15" customHeight="1" x14ac:dyDescent="0.2">
      <c r="B10" s="80" t="s">
        <v>344</v>
      </c>
      <c r="C10" s="67">
        <f>'Section 12 data'!$J$26</f>
        <v>1.9690000000000001</v>
      </c>
      <c r="D10" s="85">
        <f>'Section 12 data'!$K$26</f>
        <v>193.75700000000001</v>
      </c>
      <c r="E10" s="205">
        <f>'Section 12 data'!$L$26</f>
        <v>25.61</v>
      </c>
      <c r="F10" s="636">
        <f t="shared" si="0"/>
        <v>195.726</v>
      </c>
    </row>
    <row r="11" spans="2:6" ht="15" customHeight="1" x14ac:dyDescent="0.2">
      <c r="B11" s="78" t="s">
        <v>345</v>
      </c>
      <c r="C11" s="67">
        <f>'Section 12 data'!$J$27</f>
        <v>3.2280000000000002</v>
      </c>
      <c r="D11" s="85">
        <f>'Section 12 data'!$K$27</f>
        <v>238.20099999999999</v>
      </c>
      <c r="E11" s="205">
        <f>'Section 12 data'!$L$27</f>
        <v>42.16</v>
      </c>
      <c r="F11" s="636">
        <f t="shared" si="0"/>
        <v>241.429</v>
      </c>
    </row>
    <row r="12" spans="2:6" ht="15" customHeight="1" x14ac:dyDescent="0.2">
      <c r="B12" s="78" t="s">
        <v>346</v>
      </c>
      <c r="C12" s="67">
        <f>'Section 12 data'!$J$28</f>
        <v>3.6909999999999998</v>
      </c>
      <c r="D12" s="85">
        <f>'Section 12 data'!$K$28</f>
        <v>501.25299999999999</v>
      </c>
      <c r="E12" s="205">
        <f>'Section 12 data'!$L$28</f>
        <v>21.07</v>
      </c>
      <c r="F12" s="636">
        <f t="shared" si="0"/>
        <v>504.94399999999996</v>
      </c>
    </row>
    <row r="13" spans="2:6" ht="15" customHeight="1" x14ac:dyDescent="0.2">
      <c r="B13" s="78" t="s">
        <v>347</v>
      </c>
      <c r="C13" s="67">
        <f>'Section 12 data'!$J$29</f>
        <v>2.4929999999999999</v>
      </c>
      <c r="D13" s="85">
        <f>'Section 12 data'!$K$29</f>
        <v>804.40200000000004</v>
      </c>
      <c r="E13" s="205">
        <f>'Section 12 data'!$L$29</f>
        <v>33.950000000000003</v>
      </c>
      <c r="F13" s="636">
        <f t="shared" si="0"/>
        <v>806.8950000000001</v>
      </c>
    </row>
    <row r="14" spans="2:6" ht="15" customHeight="1" x14ac:dyDescent="0.2">
      <c r="B14" s="78" t="s">
        <v>348</v>
      </c>
      <c r="C14" s="67">
        <f>'Section 12 data'!$J$30</f>
        <v>1.46</v>
      </c>
      <c r="D14" s="85">
        <f>'Section 12 data'!$K$30</f>
        <v>200.39500000000001</v>
      </c>
      <c r="E14" s="205">
        <f>'Section 12 data'!$L$30</f>
        <v>61.41</v>
      </c>
      <c r="F14" s="636">
        <f t="shared" si="0"/>
        <v>201.85500000000002</v>
      </c>
    </row>
    <row r="15" spans="2:6" ht="15" customHeight="1" x14ac:dyDescent="0.2">
      <c r="B15" s="78" t="s">
        <v>349</v>
      </c>
      <c r="C15" s="67">
        <f>'Section 12 data'!$J$31</f>
        <v>2.9000000000000001E-2</v>
      </c>
      <c r="D15" s="85">
        <f>'Section 12 data'!$K$31</f>
        <v>170.40299999999999</v>
      </c>
      <c r="E15" s="205">
        <f>'Section 12 data'!$L$31</f>
        <v>45.49</v>
      </c>
      <c r="F15" s="636">
        <f t="shared" si="0"/>
        <v>170.43199999999999</v>
      </c>
    </row>
    <row r="16" spans="2:6" ht="15" customHeight="1" x14ac:dyDescent="0.2">
      <c r="B16" s="78" t="s">
        <v>272</v>
      </c>
      <c r="C16" s="67">
        <f>'Section 12 data'!$J$32</f>
        <v>0</v>
      </c>
      <c r="D16" s="85">
        <f>'Section 12 data'!$K$32</f>
        <v>0</v>
      </c>
      <c r="E16" s="205">
        <f>'Section 12 data'!$L$32</f>
        <v>0</v>
      </c>
      <c r="F16" s="636">
        <f t="shared" si="0"/>
        <v>0</v>
      </c>
    </row>
    <row r="17" spans="2:6" ht="15" customHeight="1" x14ac:dyDescent="0.2">
      <c r="B17" s="86" t="s">
        <v>80</v>
      </c>
      <c r="C17" s="87">
        <f>'Section 12 data'!$J$8</f>
        <v>13.183999999999999</v>
      </c>
      <c r="D17" s="87">
        <f>'Section 12 data'!$K$8</f>
        <v>2133.3690000000001</v>
      </c>
      <c r="E17" s="321">
        <f>'Section 12 data'!$L$8</f>
        <v>16.82</v>
      </c>
      <c r="F17" s="87">
        <f t="shared" si="0"/>
        <v>2146.5530000000003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437</v>
      </c>
    </row>
    <row r="5" spans="2:6" ht="15" customHeight="1" x14ac:dyDescent="0.2">
      <c r="B5" s="851" t="s">
        <v>269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937"/>
      <c r="C6" s="31" t="s">
        <v>273</v>
      </c>
      <c r="D6" s="31" t="s">
        <v>273</v>
      </c>
      <c r="E6" s="84" t="s">
        <v>82</v>
      </c>
      <c r="F6" s="31" t="s">
        <v>273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0"/>
      <c r="F7" s="71"/>
    </row>
    <row r="8" spans="2:6" ht="15" customHeight="1" x14ac:dyDescent="0.2">
      <c r="B8" s="81" t="s">
        <v>336</v>
      </c>
      <c r="C8" s="67">
        <f>'Section 12 data'!$Q$13</f>
        <v>0</v>
      </c>
      <c r="D8" s="641">
        <f>'Section 12 data'!$R$13</f>
        <v>65.460999999999999</v>
      </c>
      <c r="E8" s="205">
        <f>'Section 12 data'!$S$13</f>
        <v>46.86</v>
      </c>
      <c r="F8" s="636">
        <f>SUM(C8,D8)</f>
        <v>65.460999999999999</v>
      </c>
    </row>
    <row r="9" spans="2:6" ht="15" customHeight="1" x14ac:dyDescent="0.2">
      <c r="B9" s="82" t="s">
        <v>337</v>
      </c>
      <c r="C9" s="67">
        <f>'Section 12 data'!$Q$14</f>
        <v>26.108000000000001</v>
      </c>
      <c r="D9" s="641">
        <f>'Section 12 data'!$R$14</f>
        <v>1851.64</v>
      </c>
      <c r="E9" s="205">
        <f>'Section 12 data'!$S$14</f>
        <v>42.91</v>
      </c>
      <c r="F9" s="636">
        <f t="shared" ref="F9:F15" si="0">SUM(C9,D9)</f>
        <v>1877.748</v>
      </c>
    </row>
    <row r="10" spans="2:6" ht="15" customHeight="1" x14ac:dyDescent="0.2">
      <c r="B10" s="81" t="s">
        <v>338</v>
      </c>
      <c r="C10" s="67">
        <f>'Section 12 data'!$Q$15</f>
        <v>10.286</v>
      </c>
      <c r="D10" s="641">
        <f>'Section 12 data'!$R$15</f>
        <v>4260.1540000000005</v>
      </c>
      <c r="E10" s="205">
        <f>'Section 12 data'!$S$15</f>
        <v>19.949024216086045</v>
      </c>
      <c r="F10" s="636">
        <f t="shared" si="0"/>
        <v>4270.4400000000005</v>
      </c>
    </row>
    <row r="11" spans="2:6" ht="15" customHeight="1" x14ac:dyDescent="0.2">
      <c r="B11" s="81" t="s">
        <v>339</v>
      </c>
      <c r="C11" s="67">
        <f>'Section 12 data'!$Q$16</f>
        <v>42.44</v>
      </c>
      <c r="D11" s="641">
        <f>'Section 12 data'!$R$16</f>
        <v>1554.63</v>
      </c>
      <c r="E11" s="205">
        <f>'Section 12 data'!$S$16</f>
        <v>37.592029123978413</v>
      </c>
      <c r="F11" s="636">
        <f t="shared" si="0"/>
        <v>1597.0700000000002</v>
      </c>
    </row>
    <row r="12" spans="2:6" ht="15" customHeight="1" x14ac:dyDescent="0.2">
      <c r="B12" s="81" t="s">
        <v>340</v>
      </c>
      <c r="C12" s="67">
        <f>'Section 12 data'!$Q$17</f>
        <v>12.461</v>
      </c>
      <c r="D12" s="641">
        <f>'Section 12 data'!$R$17</f>
        <v>842.70799999999997</v>
      </c>
      <c r="E12" s="205">
        <f>'Section 12 data'!$S$17</f>
        <v>34.729999999999997</v>
      </c>
      <c r="F12" s="636">
        <f t="shared" si="0"/>
        <v>855.16899999999998</v>
      </c>
    </row>
    <row r="13" spans="2:6" ht="15" customHeight="1" x14ac:dyDescent="0.2">
      <c r="B13" s="81" t="s">
        <v>341</v>
      </c>
      <c r="C13" s="67">
        <f>'Section 12 data'!$Q$18</f>
        <v>17.797999999999998</v>
      </c>
      <c r="D13" s="641">
        <f>'Section 12 data'!$R$18</f>
        <v>382.33499999999998</v>
      </c>
      <c r="E13" s="205">
        <f>'Section 12 data'!$S$18</f>
        <v>40.1</v>
      </c>
      <c r="F13" s="636">
        <f t="shared" si="0"/>
        <v>400.13299999999998</v>
      </c>
    </row>
    <row r="14" spans="2:6" ht="15" customHeight="1" x14ac:dyDescent="0.2">
      <c r="B14" s="81" t="s">
        <v>270</v>
      </c>
      <c r="C14" s="67">
        <f>'Section 12 data'!$Q$19</f>
        <v>2.0990000000000002</v>
      </c>
      <c r="D14" s="641">
        <f>'Section 12 data'!$R$19</f>
        <v>81.581999999999994</v>
      </c>
      <c r="E14" s="205">
        <f>'Section 12 data'!$S$19</f>
        <v>63.907573344650046</v>
      </c>
      <c r="F14" s="636">
        <f t="shared" si="0"/>
        <v>83.680999999999997</v>
      </c>
    </row>
    <row r="15" spans="2:6" ht="15" customHeight="1" x14ac:dyDescent="0.2">
      <c r="B15" s="83" t="s">
        <v>80</v>
      </c>
      <c r="C15" s="642">
        <f>'Section 12 data'!$Q$8</f>
        <v>111.19199999999999</v>
      </c>
      <c r="D15" s="642">
        <f>'Section 12 data'!$R$8</f>
        <v>9038.51</v>
      </c>
      <c r="E15" s="321">
        <f>'Section 12 data'!$S$8</f>
        <v>15.92</v>
      </c>
      <c r="F15" s="643">
        <f t="shared" si="0"/>
        <v>9149.7019999999993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248</v>
      </c>
      <c r="C3" t="s">
        <v>436</v>
      </c>
    </row>
    <row r="5" spans="2:6" ht="15" customHeight="1" x14ac:dyDescent="0.2">
      <c r="B5" s="854" t="s">
        <v>271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855"/>
      <c r="C6" s="75" t="s">
        <v>274</v>
      </c>
      <c r="D6" s="31" t="s">
        <v>273</v>
      </c>
      <c r="E6" s="9" t="s">
        <v>82</v>
      </c>
      <c r="F6" s="31" t="s">
        <v>273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70"/>
      <c r="F7" s="71"/>
    </row>
    <row r="8" spans="2:6" ht="15" customHeight="1" x14ac:dyDescent="0.2">
      <c r="B8" s="78" t="s">
        <v>342</v>
      </c>
      <c r="C8" s="637">
        <f>'Section 12 data'!$Q$24</f>
        <v>0</v>
      </c>
      <c r="D8" s="638">
        <f>'Section 12 data'!$R$24</f>
        <v>0</v>
      </c>
      <c r="E8" s="205">
        <f>'Section 12 data'!$S$24</f>
        <v>0</v>
      </c>
      <c r="F8" s="639">
        <f>SUM(C8,D8)</f>
        <v>0</v>
      </c>
    </row>
    <row r="9" spans="2:6" ht="15" customHeight="1" x14ac:dyDescent="0.2">
      <c r="B9" s="79" t="s">
        <v>343</v>
      </c>
      <c r="C9" s="637">
        <f>'Section 12 data'!$Q$25</f>
        <v>35.433999999999997</v>
      </c>
      <c r="D9" s="638">
        <f>'Section 12 data'!$R$25</f>
        <v>2059.2139999999999</v>
      </c>
      <c r="E9" s="205">
        <f>'Section 12 data'!$S$25</f>
        <v>26.19</v>
      </c>
      <c r="F9" s="639">
        <f t="shared" ref="F9:F17" si="0">SUM(C9,D9)</f>
        <v>2094.6480000000001</v>
      </c>
    </row>
    <row r="10" spans="2:6" ht="15" customHeight="1" x14ac:dyDescent="0.2">
      <c r="B10" s="80" t="s">
        <v>344</v>
      </c>
      <c r="C10" s="637">
        <f>'Section 12 data'!$Q$26</f>
        <v>29.847999999999999</v>
      </c>
      <c r="D10" s="638">
        <f>'Section 12 data'!$R$26</f>
        <v>3122.3090000000002</v>
      </c>
      <c r="E10" s="205">
        <f>'Section 12 data'!$S$26</f>
        <v>27.37</v>
      </c>
      <c r="F10" s="639">
        <f t="shared" si="0"/>
        <v>3152.1570000000002</v>
      </c>
    </row>
    <row r="11" spans="2:6" ht="15" customHeight="1" x14ac:dyDescent="0.2">
      <c r="B11" s="78" t="s">
        <v>345</v>
      </c>
      <c r="C11" s="637">
        <f>'Section 12 data'!$Q$27</f>
        <v>26.13</v>
      </c>
      <c r="D11" s="638">
        <f>'Section 12 data'!$R$27</f>
        <v>1495.6869999999999</v>
      </c>
      <c r="E11" s="205">
        <f>'Section 12 data'!$S$27</f>
        <v>44.66</v>
      </c>
      <c r="F11" s="639">
        <f t="shared" si="0"/>
        <v>1521.817</v>
      </c>
    </row>
    <row r="12" spans="2:6" ht="15" customHeight="1" x14ac:dyDescent="0.2">
      <c r="B12" s="78" t="s">
        <v>346</v>
      </c>
      <c r="C12" s="637">
        <f>'Section 12 data'!$Q$28</f>
        <v>14.531000000000001</v>
      </c>
      <c r="D12" s="638">
        <f>'Section 12 data'!$R$28</f>
        <v>1378.0619999999999</v>
      </c>
      <c r="E12" s="205">
        <f>'Section 12 data'!$S$28</f>
        <v>21.06</v>
      </c>
      <c r="F12" s="639">
        <f t="shared" si="0"/>
        <v>1392.5929999999998</v>
      </c>
    </row>
    <row r="13" spans="2:6" ht="15" customHeight="1" x14ac:dyDescent="0.2">
      <c r="B13" s="78" t="s">
        <v>347</v>
      </c>
      <c r="C13" s="637">
        <f>'Section 12 data'!$Q$29</f>
        <v>4.1630000000000003</v>
      </c>
      <c r="D13" s="638">
        <f>'Section 12 data'!$R$29</f>
        <v>848.96199999999999</v>
      </c>
      <c r="E13" s="205">
        <f>'Section 12 data'!$S$29</f>
        <v>33.44</v>
      </c>
      <c r="F13" s="639">
        <f t="shared" si="0"/>
        <v>853.125</v>
      </c>
    </row>
    <row r="14" spans="2:6" ht="15" customHeight="1" x14ac:dyDescent="0.2">
      <c r="B14" s="78" t="s">
        <v>348</v>
      </c>
      <c r="C14" s="637">
        <f>'Section 12 data'!$Q$30</f>
        <v>1.0720000000000001</v>
      </c>
      <c r="D14" s="638">
        <f>'Section 12 data'!$R$30</f>
        <v>90.212000000000003</v>
      </c>
      <c r="E14" s="205">
        <f>'Section 12 data'!$S$30</f>
        <v>50.97</v>
      </c>
      <c r="F14" s="639">
        <f t="shared" si="0"/>
        <v>91.284000000000006</v>
      </c>
    </row>
    <row r="15" spans="2:6" ht="15" customHeight="1" x14ac:dyDescent="0.2">
      <c r="B15" s="78" t="s">
        <v>349</v>
      </c>
      <c r="C15" s="637">
        <f>'Section 12 data'!$Q$31</f>
        <v>1.2999999999999999E-2</v>
      </c>
      <c r="D15" s="638">
        <f>'Section 12 data'!$R$31</f>
        <v>44.064999999999998</v>
      </c>
      <c r="E15" s="205">
        <f>'Section 12 data'!$S$31</f>
        <v>47.22</v>
      </c>
      <c r="F15" s="639">
        <f t="shared" si="0"/>
        <v>44.077999999999996</v>
      </c>
    </row>
    <row r="16" spans="2:6" ht="15" customHeight="1" x14ac:dyDescent="0.2">
      <c r="B16" s="78" t="s">
        <v>272</v>
      </c>
      <c r="C16" s="637">
        <f>'Section 12 data'!$Q$32</f>
        <v>0</v>
      </c>
      <c r="D16" s="638">
        <f>'Section 12 data'!$R$32</f>
        <v>0</v>
      </c>
      <c r="E16" s="205">
        <f>'Section 12 data'!$S$32</f>
        <v>0</v>
      </c>
      <c r="F16" s="639">
        <f t="shared" si="0"/>
        <v>0</v>
      </c>
    </row>
    <row r="17" spans="2:6" ht="15" customHeight="1" x14ac:dyDescent="0.2">
      <c r="B17" s="72" t="s">
        <v>80</v>
      </c>
      <c r="C17" s="87">
        <f>'Section 12 data'!$Q$8</f>
        <v>111.19199999999999</v>
      </c>
      <c r="D17" s="87">
        <f>'Section 12 data'!$R$8</f>
        <v>9038.51</v>
      </c>
      <c r="E17" s="321">
        <f>'Section 12 data'!$S$8</f>
        <v>15.92</v>
      </c>
      <c r="F17" s="87">
        <f t="shared" si="0"/>
        <v>9149.7019999999993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255</v>
      </c>
    </row>
    <row r="5" spans="2:12" ht="15" customHeight="1" x14ac:dyDescent="0.2">
      <c r="B5" s="858" t="s">
        <v>378</v>
      </c>
      <c r="C5" s="926" t="s">
        <v>275</v>
      </c>
      <c r="D5" s="926"/>
      <c r="E5" s="926"/>
      <c r="F5" s="918"/>
      <c r="H5" s="858" t="s">
        <v>378</v>
      </c>
      <c r="I5" s="803" t="s">
        <v>276</v>
      </c>
      <c r="J5" s="877"/>
      <c r="K5" s="877"/>
      <c r="L5" s="802"/>
    </row>
    <row r="6" spans="2:12" ht="45" customHeight="1" x14ac:dyDescent="0.2">
      <c r="B6" s="938"/>
      <c r="C6" s="13" t="s">
        <v>78</v>
      </c>
      <c r="D6" s="939" t="s">
        <v>79</v>
      </c>
      <c r="E6" s="939"/>
      <c r="F6" s="30" t="s">
        <v>277</v>
      </c>
      <c r="H6" s="938"/>
      <c r="I6" s="33" t="s">
        <v>278</v>
      </c>
      <c r="J6" s="34" t="s">
        <v>279</v>
      </c>
      <c r="K6" s="34" t="s">
        <v>280</v>
      </c>
      <c r="L6" s="35" t="s">
        <v>281</v>
      </c>
    </row>
    <row r="7" spans="2:12" ht="30" customHeight="1" x14ac:dyDescent="0.2">
      <c r="B7" s="938"/>
      <c r="C7" s="31" t="s">
        <v>81</v>
      </c>
      <c r="D7" s="31" t="s">
        <v>81</v>
      </c>
      <c r="E7" s="12" t="s">
        <v>82</v>
      </c>
      <c r="F7" s="32" t="s">
        <v>81</v>
      </c>
      <c r="H7" s="938"/>
      <c r="I7" s="306" t="s">
        <v>81</v>
      </c>
      <c r="J7" s="36" t="s">
        <v>81</v>
      </c>
      <c r="K7" s="307" t="s">
        <v>282</v>
      </c>
      <c r="L7" s="27" t="s">
        <v>282</v>
      </c>
    </row>
    <row r="8" spans="2:12" ht="15" customHeight="1" x14ac:dyDescent="0.2">
      <c r="B8" s="193"/>
      <c r="C8" s="50"/>
      <c r="D8" s="50"/>
      <c r="E8" s="51"/>
      <c r="F8" s="52"/>
      <c r="G8" s="25"/>
      <c r="H8" s="193"/>
      <c r="I8" s="53"/>
      <c r="J8" s="54"/>
      <c r="K8" s="55"/>
      <c r="L8" s="56"/>
    </row>
    <row r="9" spans="2:12" ht="15" customHeight="1" x14ac:dyDescent="0.2">
      <c r="B9" s="28" t="str">
        <f>Index!$B$4</f>
        <v>Kent South London and East Sussex</v>
      </c>
      <c r="C9" s="57">
        <f>'Section 12 data'!$C$8</f>
        <v>0.10202</v>
      </c>
      <c r="D9" s="57">
        <f>'Section 12 data'!$D$8</f>
        <v>7.5619700000000005</v>
      </c>
      <c r="E9" s="58">
        <f>'Section 12 data'!$E$8</f>
        <v>12.67</v>
      </c>
      <c r="F9" s="76">
        <f>SUM(C9,D9)</f>
        <v>7.6639900000000001</v>
      </c>
      <c r="G9" s="25"/>
      <c r="H9" s="28" t="str">
        <f>Index!$B$4</f>
        <v>Kent South London and East Sussex</v>
      </c>
      <c r="I9" s="59">
        <f>'Section 12 data'!$G$7</f>
        <v>86.336109999999991</v>
      </c>
      <c r="J9" s="60">
        <f>'Section 12 data'!$G$5</f>
        <v>96.604010000000002</v>
      </c>
      <c r="K9" s="43">
        <f>IF(I9=0,0,100*F9/I9)</f>
        <v>8.8769229931716875</v>
      </c>
      <c r="L9" s="61">
        <f>IF(J9=0,0,100*F9/J9)</f>
        <v>7.9334077332814648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253</v>
      </c>
      <c r="C3" t="s">
        <v>403</v>
      </c>
    </row>
    <row r="5" spans="2:12" ht="15" customHeight="1" x14ac:dyDescent="0.2">
      <c r="B5" s="858" t="s">
        <v>378</v>
      </c>
      <c r="C5" s="926" t="s">
        <v>283</v>
      </c>
      <c r="D5" s="926"/>
      <c r="E5" s="926"/>
      <c r="F5" s="918"/>
      <c r="G5" s="25"/>
      <c r="H5" s="858" t="s">
        <v>378</v>
      </c>
      <c r="I5" s="803" t="s">
        <v>284</v>
      </c>
      <c r="J5" s="877"/>
      <c r="K5" s="877"/>
      <c r="L5" s="802"/>
    </row>
    <row r="6" spans="2:12" ht="45" customHeight="1" x14ac:dyDescent="0.2">
      <c r="B6" s="940"/>
      <c r="C6" s="13" t="s">
        <v>78</v>
      </c>
      <c r="D6" s="939" t="s">
        <v>79</v>
      </c>
      <c r="E6" s="939"/>
      <c r="F6" s="30" t="s">
        <v>277</v>
      </c>
      <c r="G6" s="25"/>
      <c r="H6" s="940"/>
      <c r="I6" s="33" t="s">
        <v>278</v>
      </c>
      <c r="J6" s="34" t="s">
        <v>279</v>
      </c>
      <c r="K6" s="34" t="s">
        <v>280</v>
      </c>
      <c r="L6" s="35" t="s">
        <v>281</v>
      </c>
    </row>
    <row r="7" spans="2:12" ht="30" customHeight="1" x14ac:dyDescent="0.2">
      <c r="B7" s="940"/>
      <c r="C7" s="31" t="s">
        <v>327</v>
      </c>
      <c r="D7" s="31" t="s">
        <v>327</v>
      </c>
      <c r="E7" s="12" t="s">
        <v>82</v>
      </c>
      <c r="F7" s="32" t="s">
        <v>327</v>
      </c>
      <c r="G7" s="25"/>
      <c r="H7" s="940"/>
      <c r="I7" s="306" t="s">
        <v>327</v>
      </c>
      <c r="J7" s="36" t="s">
        <v>327</v>
      </c>
      <c r="K7" s="307" t="s">
        <v>282</v>
      </c>
      <c r="L7" s="27" t="s">
        <v>282</v>
      </c>
    </row>
    <row r="8" spans="2:12" ht="15" customHeight="1" x14ac:dyDescent="0.2">
      <c r="B8" s="193"/>
      <c r="C8" s="63"/>
      <c r="D8" s="63"/>
      <c r="E8" s="51"/>
      <c r="F8" s="64"/>
      <c r="G8" s="25"/>
      <c r="H8" s="193"/>
      <c r="I8" s="65"/>
      <c r="J8" s="66"/>
      <c r="K8" s="55"/>
      <c r="L8" s="56"/>
    </row>
    <row r="9" spans="2:12" ht="15" customHeight="1" x14ac:dyDescent="0.2">
      <c r="B9" s="28" t="str">
        <f>Index!$B$4</f>
        <v>Kent South London and East Sussex</v>
      </c>
      <c r="C9" s="67">
        <f>'Section 12 data'!$J$8</f>
        <v>13.183999999999999</v>
      </c>
      <c r="D9" s="67">
        <f>'Section 12 data'!$K$8</f>
        <v>2133.3690000000001</v>
      </c>
      <c r="E9" s="58">
        <f>'Section 12 data'!$L$8</f>
        <v>16.82</v>
      </c>
      <c r="F9" s="77">
        <f>SUM(C9,D9)</f>
        <v>2146.5530000000003</v>
      </c>
      <c r="G9" s="25"/>
      <c r="H9" s="28" t="str">
        <f>Index!$B$4</f>
        <v>Kent South London and East Sussex</v>
      </c>
      <c r="I9" s="68">
        <f>'Section 12 data'!$N$7</f>
        <v>17221.775000000001</v>
      </c>
      <c r="J9" s="43">
        <f>'Section 12 data'!$N$5</f>
        <v>20587.675000000003</v>
      </c>
      <c r="K9" s="43">
        <f>IF(I9=0,0,100*F9/I9)</f>
        <v>12.46417979563663</v>
      </c>
      <c r="L9" s="61">
        <f>IF(J9=0,0,100*F9/J9)</f>
        <v>10.42639831841138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405</v>
      </c>
      <c r="C3" t="s">
        <v>404</v>
      </c>
    </row>
    <row r="5" spans="2:12" ht="15" customHeight="1" x14ac:dyDescent="0.2">
      <c r="B5" s="858" t="s">
        <v>382</v>
      </c>
      <c r="C5" s="926" t="s">
        <v>285</v>
      </c>
      <c r="D5" s="926"/>
      <c r="E5" s="926"/>
      <c r="F5" s="918"/>
      <c r="G5" s="25"/>
      <c r="H5" s="858" t="s">
        <v>382</v>
      </c>
      <c r="I5" s="803" t="s">
        <v>286</v>
      </c>
      <c r="J5" s="877"/>
      <c r="K5" s="877"/>
      <c r="L5" s="802"/>
    </row>
    <row r="6" spans="2:12" ht="45" customHeight="1" x14ac:dyDescent="0.2">
      <c r="B6" s="940"/>
      <c r="C6" s="13" t="s">
        <v>78</v>
      </c>
      <c r="D6" s="939" t="s">
        <v>79</v>
      </c>
      <c r="E6" s="939"/>
      <c r="F6" s="30" t="s">
        <v>277</v>
      </c>
      <c r="G6" s="25"/>
      <c r="H6" s="940"/>
      <c r="I6" s="33" t="s">
        <v>278</v>
      </c>
      <c r="J6" s="34" t="s">
        <v>279</v>
      </c>
      <c r="K6" s="34" t="s">
        <v>280</v>
      </c>
      <c r="L6" s="35" t="s">
        <v>281</v>
      </c>
    </row>
    <row r="7" spans="2:12" ht="45" customHeight="1" x14ac:dyDescent="0.2">
      <c r="B7" s="940"/>
      <c r="C7" s="31" t="s">
        <v>273</v>
      </c>
      <c r="D7" s="31" t="s">
        <v>273</v>
      </c>
      <c r="E7" s="12" t="s">
        <v>82</v>
      </c>
      <c r="F7" s="32" t="s">
        <v>273</v>
      </c>
      <c r="G7" s="25"/>
      <c r="H7" s="940"/>
      <c r="I7" s="306" t="s">
        <v>273</v>
      </c>
      <c r="J7" s="36" t="s">
        <v>273</v>
      </c>
      <c r="K7" s="307" t="s">
        <v>282</v>
      </c>
      <c r="L7" s="27" t="s">
        <v>282</v>
      </c>
    </row>
    <row r="8" spans="2:12" ht="15" customHeight="1" x14ac:dyDescent="0.2">
      <c r="B8" s="193"/>
      <c r="C8" s="50"/>
      <c r="D8" s="50"/>
      <c r="E8" s="51"/>
      <c r="F8" s="52"/>
      <c r="G8" s="25"/>
      <c r="H8" s="193"/>
      <c r="I8" s="53"/>
      <c r="J8" s="54"/>
      <c r="K8" s="55"/>
      <c r="L8" s="56"/>
    </row>
    <row r="9" spans="2:12" ht="15" customHeight="1" x14ac:dyDescent="0.2">
      <c r="B9" s="28" t="str">
        <f>Index!$B$4</f>
        <v>Kent South London and East Sussex</v>
      </c>
      <c r="C9" s="67">
        <f>'Section 12 data'!$Q$8</f>
        <v>111.19199999999999</v>
      </c>
      <c r="D9" s="67">
        <f>'Section 12 data'!$R$8</f>
        <v>9038.51</v>
      </c>
      <c r="E9" s="58">
        <f>'Section 12 data'!$S$8</f>
        <v>15.92</v>
      </c>
      <c r="F9" s="77">
        <f>SUM(C9,D9)</f>
        <v>9149.7019999999993</v>
      </c>
      <c r="G9" s="25"/>
      <c r="H9" s="28" t="str">
        <f>Index!$B$4</f>
        <v>Kent South London and East Sussex</v>
      </c>
      <c r="I9" s="68">
        <f>'Section 12 data'!$U$7</f>
        <v>125248.374</v>
      </c>
      <c r="J9" s="43">
        <f>'Section 12 data'!$U$5</f>
        <v>134691.53</v>
      </c>
      <c r="K9" s="43">
        <f>IF(I9=0,0,100*F9/I9)</f>
        <v>7.30524613437297</v>
      </c>
      <c r="L9" s="61">
        <f>IF(J9=0,0,100*F9/J9)</f>
        <v>6.7930789708900026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932" t="s">
        <v>269</v>
      </c>
      <c r="C5" s="88" t="s">
        <v>78</v>
      </c>
      <c r="D5" s="934" t="s">
        <v>79</v>
      </c>
      <c r="E5" s="934"/>
      <c r="F5" s="89" t="s">
        <v>80</v>
      </c>
    </row>
    <row r="6" spans="2:6" ht="30" customHeight="1" x14ac:dyDescent="0.2">
      <c r="B6" s="93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4" t="str">
        <f>Index!$B$4</f>
        <v>Kent South London and East Sussex</v>
      </c>
      <c r="C7" s="91"/>
      <c r="D7" s="91"/>
      <c r="E7" s="18"/>
      <c r="F7" s="92"/>
    </row>
    <row r="8" spans="2:6" ht="15" customHeight="1" x14ac:dyDescent="0.2">
      <c r="B8" s="99" t="s">
        <v>336</v>
      </c>
      <c r="C8" s="652">
        <f>'Section 13 data'!$C$13</f>
        <v>2.164E-2</v>
      </c>
      <c r="D8" s="653">
        <f>'Section 13 data'!$D$13</f>
        <v>0.14843000000000001</v>
      </c>
      <c r="E8" s="205">
        <f>'Section 13 data'!$E$13</f>
        <v>56.57</v>
      </c>
      <c r="F8" s="654">
        <f>SUM(C8,D8)</f>
        <v>0.17007</v>
      </c>
    </row>
    <row r="9" spans="2:6" ht="15" customHeight="1" x14ac:dyDescent="0.2">
      <c r="B9" s="100" t="s">
        <v>337</v>
      </c>
      <c r="C9" s="652">
        <f>'Section 13 data'!$C$14</f>
        <v>2.231E-2</v>
      </c>
      <c r="D9" s="653">
        <f>'Section 13 data'!$D$14</f>
        <v>1.1041500000000002</v>
      </c>
      <c r="E9" s="205">
        <f>'Section 13 data'!$E$14</f>
        <v>33.71</v>
      </c>
      <c r="F9" s="654">
        <f t="shared" ref="F9:F15" si="0">SUM(C9,D9)</f>
        <v>1.1264600000000002</v>
      </c>
    </row>
    <row r="10" spans="2:6" ht="15" customHeight="1" x14ac:dyDescent="0.2">
      <c r="B10" s="99" t="s">
        <v>338</v>
      </c>
      <c r="C10" s="652">
        <f>'Section 13 data'!$C$15</f>
        <v>7.6870000000000008E-2</v>
      </c>
      <c r="D10" s="653">
        <f>'Section 13 data'!$D$15</f>
        <v>2.2620299999999998</v>
      </c>
      <c r="E10" s="205">
        <f>'Section 13 data'!$E$15</f>
        <v>18.263985118926847</v>
      </c>
      <c r="F10" s="654">
        <f t="shared" si="0"/>
        <v>2.3388999999999998</v>
      </c>
    </row>
    <row r="11" spans="2:6" ht="15" customHeight="1" x14ac:dyDescent="0.2">
      <c r="B11" s="99" t="s">
        <v>339</v>
      </c>
      <c r="C11" s="652">
        <f>'Section 13 data'!$C$16</f>
        <v>0.16212000000000001</v>
      </c>
      <c r="D11" s="653">
        <f>'Section 13 data'!$D$16</f>
        <v>3.4700600000000001</v>
      </c>
      <c r="E11" s="205">
        <f>'Section 13 data'!$E$16</f>
        <v>18.132543286872675</v>
      </c>
      <c r="F11" s="654">
        <f t="shared" si="0"/>
        <v>3.63218</v>
      </c>
    </row>
    <row r="12" spans="2:6" ht="15" customHeight="1" x14ac:dyDescent="0.2">
      <c r="B12" s="99" t="s">
        <v>340</v>
      </c>
      <c r="C12" s="652">
        <f>'Section 13 data'!$C$17</f>
        <v>4.1489999999999999E-2</v>
      </c>
      <c r="D12" s="653">
        <f>'Section 13 data'!$D$17</f>
        <v>4.1656899999999997</v>
      </c>
      <c r="E12" s="205">
        <f>'Section 13 data'!$E$17</f>
        <v>20.25</v>
      </c>
      <c r="F12" s="654">
        <f t="shared" si="0"/>
        <v>4.2071799999999993</v>
      </c>
    </row>
    <row r="13" spans="2:6" ht="15" customHeight="1" x14ac:dyDescent="0.2">
      <c r="B13" s="99" t="s">
        <v>341</v>
      </c>
      <c r="C13" s="652">
        <f>'Section 13 data'!$C$18</f>
        <v>3.2210000000000003E-2</v>
      </c>
      <c r="D13" s="653">
        <f>'Section 13 data'!$D$18</f>
        <v>2.9684400000000002</v>
      </c>
      <c r="E13" s="205">
        <f>'Section 13 data'!$E$18</f>
        <v>21.24</v>
      </c>
      <c r="F13" s="654">
        <f t="shared" si="0"/>
        <v>3.0006500000000003</v>
      </c>
    </row>
    <row r="14" spans="2:6" ht="15" customHeight="1" x14ac:dyDescent="0.2">
      <c r="B14" s="99" t="s">
        <v>270</v>
      </c>
      <c r="C14" s="652">
        <f>'Section 13 data'!$C$19</f>
        <v>9.5019999999999993E-2</v>
      </c>
      <c r="D14" s="653">
        <f>'Section 13 data'!$D$19</f>
        <v>2.4505300000000001</v>
      </c>
      <c r="E14" s="205">
        <f>'Section 13 data'!$E$19</f>
        <v>20.260306656144287</v>
      </c>
      <c r="F14" s="654">
        <f t="shared" si="0"/>
        <v>2.54555</v>
      </c>
    </row>
    <row r="15" spans="2:6" ht="15" customHeight="1" x14ac:dyDescent="0.2">
      <c r="B15" s="101" t="s">
        <v>80</v>
      </c>
      <c r="C15" s="102">
        <f>'Section 13 data'!$C$8</f>
        <v>0.45163999999999999</v>
      </c>
      <c r="D15" s="102">
        <f>'Section 13 data'!$D$8</f>
        <v>16.569330000000001</v>
      </c>
      <c r="E15" s="321">
        <f>'Section 13 data'!$E$8</f>
        <v>8.3800000000000008</v>
      </c>
      <c r="F15" s="102">
        <f t="shared" si="0"/>
        <v>17.020970000000002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8"/>
      <c r="B3" s="808" t="s">
        <v>676</v>
      </c>
      <c r="C3" s="809"/>
      <c r="D3" s="809"/>
      <c r="E3" s="809"/>
      <c r="F3" s="810"/>
      <c r="H3" s="808" t="s">
        <v>676</v>
      </c>
      <c r="I3" s="811"/>
      <c r="J3" s="811"/>
      <c r="K3" s="811"/>
      <c r="L3" s="811"/>
      <c r="M3" s="811"/>
      <c r="N3" s="812"/>
      <c r="P3" s="808" t="s">
        <v>676</v>
      </c>
      <c r="Q3" s="809"/>
      <c r="R3" s="809"/>
      <c r="S3" s="809"/>
      <c r="T3" s="810"/>
    </row>
    <row r="4" spans="1:20" ht="13.5" thickBot="1" x14ac:dyDescent="0.25">
      <c r="A4" s="278"/>
      <c r="B4" s="286" t="s">
        <v>78</v>
      </c>
      <c r="C4" s="287" t="s">
        <v>381</v>
      </c>
      <c r="D4" s="287" t="s">
        <v>484</v>
      </c>
      <c r="E4" s="290" t="s">
        <v>482</v>
      </c>
      <c r="F4" s="288" t="s">
        <v>380</v>
      </c>
      <c r="H4" s="289" t="s">
        <v>310</v>
      </c>
      <c r="I4" s="290" t="s">
        <v>381</v>
      </c>
      <c r="J4" s="287" t="s">
        <v>484</v>
      </c>
      <c r="K4" s="290" t="s">
        <v>82</v>
      </c>
      <c r="L4" s="290" t="s">
        <v>311</v>
      </c>
      <c r="M4" s="290" t="s">
        <v>482</v>
      </c>
      <c r="N4" s="291" t="s">
        <v>380</v>
      </c>
      <c r="P4" s="286" t="s">
        <v>489</v>
      </c>
      <c r="Q4" s="287" t="s">
        <v>381</v>
      </c>
      <c r="R4" s="287" t="s">
        <v>484</v>
      </c>
      <c r="S4" s="290" t="s">
        <v>482</v>
      </c>
      <c r="T4" s="288" t="s">
        <v>380</v>
      </c>
    </row>
    <row r="5" spans="1:20" x14ac:dyDescent="0.2">
      <c r="A5" s="278"/>
      <c r="B5" s="304" t="s">
        <v>105</v>
      </c>
      <c r="C5" s="305">
        <v>2013</v>
      </c>
      <c r="D5" s="294">
        <v>358.00900000000001</v>
      </c>
      <c r="E5" s="334"/>
      <c r="F5" s="342"/>
      <c r="G5" s="326"/>
      <c r="H5" s="304" t="s">
        <v>105</v>
      </c>
      <c r="I5" s="305">
        <v>2013</v>
      </c>
      <c r="J5" s="281">
        <v>16836.752</v>
      </c>
      <c r="K5" s="281">
        <v>4.93</v>
      </c>
      <c r="L5" s="334">
        <f t="shared" ref="L5:L15" si="0">(K5*J5)/100</f>
        <v>830.05187359999991</v>
      </c>
      <c r="M5" s="334"/>
      <c r="N5" s="342"/>
      <c r="O5" s="326"/>
      <c r="P5" s="304" t="s">
        <v>105</v>
      </c>
      <c r="Q5" s="305">
        <v>2013</v>
      </c>
      <c r="R5" s="334">
        <f>D5+J5</f>
        <v>17194.760999999999</v>
      </c>
      <c r="S5" s="334"/>
      <c r="T5" s="342"/>
    </row>
    <row r="6" spans="1:20" x14ac:dyDescent="0.2">
      <c r="A6" s="278"/>
      <c r="B6" s="292"/>
      <c r="C6" s="293">
        <v>2017</v>
      </c>
      <c r="D6" s="284">
        <v>408.67099999999999</v>
      </c>
      <c r="E6" s="335"/>
      <c r="F6" s="343"/>
      <c r="G6" s="326"/>
      <c r="H6" s="338"/>
      <c r="I6" s="293">
        <v>2017</v>
      </c>
      <c r="J6" s="282">
        <v>17959.974999999999</v>
      </c>
      <c r="K6" s="282">
        <v>4.79</v>
      </c>
      <c r="L6" s="335">
        <f t="shared" si="0"/>
        <v>860.2828025</v>
      </c>
      <c r="M6" s="335"/>
      <c r="N6" s="343"/>
      <c r="O6" s="326"/>
      <c r="P6" s="338"/>
      <c r="Q6" s="293">
        <v>2017</v>
      </c>
      <c r="R6" s="335">
        <f t="shared" ref="R6:R15" si="1">D6+J6</f>
        <v>18368.645999999997</v>
      </c>
      <c r="S6" s="335"/>
      <c r="T6" s="343"/>
    </row>
    <row r="7" spans="1:20" x14ac:dyDescent="0.2">
      <c r="A7" s="278"/>
      <c r="B7" s="292"/>
      <c r="C7" s="293">
        <v>2022</v>
      </c>
      <c r="D7" s="284">
        <v>470.77100000000002</v>
      </c>
      <c r="E7" s="335"/>
      <c r="F7" s="343"/>
      <c r="G7" s="326"/>
      <c r="H7" s="338"/>
      <c r="I7" s="293">
        <v>2022</v>
      </c>
      <c r="J7" s="282">
        <v>19489.014999999999</v>
      </c>
      <c r="K7" s="282">
        <v>4.75</v>
      </c>
      <c r="L7" s="335">
        <f t="shared" si="0"/>
        <v>925.72821249999993</v>
      </c>
      <c r="M7" s="335"/>
      <c r="N7" s="343"/>
      <c r="O7" s="326"/>
      <c r="P7" s="338"/>
      <c r="Q7" s="293">
        <v>2022</v>
      </c>
      <c r="R7" s="335">
        <f t="shared" si="1"/>
        <v>19959.786</v>
      </c>
      <c r="S7" s="335"/>
      <c r="T7" s="343"/>
    </row>
    <row r="8" spans="1:20" x14ac:dyDescent="0.2">
      <c r="A8" s="278"/>
      <c r="B8" s="292"/>
      <c r="C8" s="293">
        <v>2027</v>
      </c>
      <c r="D8" s="284">
        <v>527.38800000000003</v>
      </c>
      <c r="E8" s="335"/>
      <c r="F8" s="343"/>
      <c r="G8" s="326"/>
      <c r="H8" s="338"/>
      <c r="I8" s="293">
        <v>2027</v>
      </c>
      <c r="J8" s="282">
        <v>21253.114000000001</v>
      </c>
      <c r="K8" s="282">
        <v>4.71</v>
      </c>
      <c r="L8" s="335">
        <f t="shared" si="0"/>
        <v>1001.0216694000001</v>
      </c>
      <c r="M8" s="335"/>
      <c r="N8" s="343"/>
      <c r="O8" s="326"/>
      <c r="P8" s="338"/>
      <c r="Q8" s="293">
        <v>2027</v>
      </c>
      <c r="R8" s="335">
        <f t="shared" si="1"/>
        <v>21780.502</v>
      </c>
      <c r="S8" s="335"/>
      <c r="T8" s="343"/>
    </row>
    <row r="9" spans="1:20" x14ac:dyDescent="0.2">
      <c r="A9" s="278"/>
      <c r="B9" s="292"/>
      <c r="C9" s="293">
        <v>2032</v>
      </c>
      <c r="D9" s="284">
        <v>558.327</v>
      </c>
      <c r="E9" s="335"/>
      <c r="F9" s="343"/>
      <c r="G9" s="326"/>
      <c r="H9" s="338"/>
      <c r="I9" s="293">
        <v>2032</v>
      </c>
      <c r="J9" s="282">
        <v>23079.127</v>
      </c>
      <c r="K9" s="282">
        <v>4.63</v>
      </c>
      <c r="L9" s="335">
        <f t="shared" si="0"/>
        <v>1068.5635800999999</v>
      </c>
      <c r="M9" s="335"/>
      <c r="N9" s="343"/>
      <c r="O9" s="326"/>
      <c r="P9" s="338"/>
      <c r="Q9" s="293">
        <v>2032</v>
      </c>
      <c r="R9" s="335">
        <f t="shared" si="1"/>
        <v>23637.454000000002</v>
      </c>
      <c r="S9" s="335"/>
      <c r="T9" s="343"/>
    </row>
    <row r="10" spans="1:20" x14ac:dyDescent="0.2">
      <c r="A10" s="278"/>
      <c r="B10" s="292"/>
      <c r="C10" s="293">
        <v>2037</v>
      </c>
      <c r="D10" s="284">
        <v>601.423</v>
      </c>
      <c r="E10" s="335"/>
      <c r="F10" s="343"/>
      <c r="G10" s="326"/>
      <c r="H10" s="338"/>
      <c r="I10" s="293">
        <v>2037</v>
      </c>
      <c r="J10" s="282">
        <v>24938.510999999999</v>
      </c>
      <c r="K10" s="282">
        <v>4.5599999999999996</v>
      </c>
      <c r="L10" s="335">
        <f t="shared" si="0"/>
        <v>1137.1961015999998</v>
      </c>
      <c r="M10" s="335"/>
      <c r="N10" s="343"/>
      <c r="O10" s="326"/>
      <c r="P10" s="338"/>
      <c r="Q10" s="293">
        <v>2037</v>
      </c>
      <c r="R10" s="335">
        <f t="shared" si="1"/>
        <v>25539.933999999997</v>
      </c>
      <c r="S10" s="335"/>
      <c r="T10" s="343"/>
    </row>
    <row r="11" spans="1:20" x14ac:dyDescent="0.2">
      <c r="A11" s="278"/>
      <c r="B11" s="292"/>
      <c r="C11" s="293">
        <v>2042</v>
      </c>
      <c r="D11" s="284">
        <v>625.48599999999999</v>
      </c>
      <c r="E11" s="335"/>
      <c r="F11" s="343"/>
      <c r="G11" s="326"/>
      <c r="H11" s="338"/>
      <c r="I11" s="293">
        <v>2042</v>
      </c>
      <c r="J11" s="282">
        <v>26771.186000000002</v>
      </c>
      <c r="K11" s="282">
        <v>4.49</v>
      </c>
      <c r="L11" s="335">
        <f t="shared" si="0"/>
        <v>1202.0262514000001</v>
      </c>
      <c r="M11" s="335"/>
      <c r="N11" s="343"/>
      <c r="O11" s="326"/>
      <c r="P11" s="338"/>
      <c r="Q11" s="293">
        <v>2042</v>
      </c>
      <c r="R11" s="335">
        <f t="shared" si="1"/>
        <v>27396.672000000002</v>
      </c>
      <c r="S11" s="335"/>
      <c r="T11" s="343"/>
    </row>
    <row r="12" spans="1:20" x14ac:dyDescent="0.2">
      <c r="A12" s="278"/>
      <c r="B12" s="292"/>
      <c r="C12" s="293">
        <v>2047</v>
      </c>
      <c r="D12" s="284">
        <v>651.66899999999998</v>
      </c>
      <c r="E12" s="335"/>
      <c r="F12" s="343"/>
      <c r="G12" s="326"/>
      <c r="H12" s="338"/>
      <c r="I12" s="293">
        <v>2047</v>
      </c>
      <c r="J12" s="282">
        <v>28384.07</v>
      </c>
      <c r="K12" s="282">
        <v>4.43</v>
      </c>
      <c r="L12" s="335">
        <f t="shared" si="0"/>
        <v>1257.414301</v>
      </c>
      <c r="M12" s="335"/>
      <c r="N12" s="343"/>
      <c r="O12" s="326"/>
      <c r="P12" s="338"/>
      <c r="Q12" s="293">
        <v>2047</v>
      </c>
      <c r="R12" s="335">
        <f t="shared" si="1"/>
        <v>29035.739000000001</v>
      </c>
      <c r="S12" s="335"/>
      <c r="T12" s="343"/>
    </row>
    <row r="13" spans="1:20" x14ac:dyDescent="0.2">
      <c r="A13" s="278"/>
      <c r="B13" s="292"/>
      <c r="C13" s="293">
        <v>2052</v>
      </c>
      <c r="D13" s="284">
        <v>666.29899999999998</v>
      </c>
      <c r="E13" s="335"/>
      <c r="F13" s="343"/>
      <c r="G13" s="326"/>
      <c r="H13" s="338"/>
      <c r="I13" s="293">
        <v>2052</v>
      </c>
      <c r="J13" s="282">
        <v>29907.197</v>
      </c>
      <c r="K13" s="282">
        <v>4.3899999999999997</v>
      </c>
      <c r="L13" s="335">
        <f t="shared" si="0"/>
        <v>1312.9259482999998</v>
      </c>
      <c r="M13" s="335"/>
      <c r="N13" s="343"/>
      <c r="O13" s="326"/>
      <c r="P13" s="338"/>
      <c r="Q13" s="293">
        <v>2052</v>
      </c>
      <c r="R13" s="335">
        <f t="shared" si="1"/>
        <v>30573.495999999999</v>
      </c>
      <c r="S13" s="335"/>
      <c r="T13" s="343"/>
    </row>
    <row r="14" spans="1:20" x14ac:dyDescent="0.2">
      <c r="A14" s="278"/>
      <c r="B14" s="292"/>
      <c r="C14" s="293">
        <v>2057</v>
      </c>
      <c r="D14" s="284">
        <v>696.54499999999996</v>
      </c>
      <c r="E14" s="335"/>
      <c r="F14" s="343"/>
      <c r="G14" s="326"/>
      <c r="H14" s="338"/>
      <c r="I14" s="293">
        <v>2057</v>
      </c>
      <c r="J14" s="282">
        <v>30790.453000000001</v>
      </c>
      <c r="K14" s="282">
        <v>4.4800000000000004</v>
      </c>
      <c r="L14" s="335">
        <f t="shared" si="0"/>
        <v>1379.4122944000003</v>
      </c>
      <c r="M14" s="335"/>
      <c r="N14" s="343"/>
      <c r="O14" s="326"/>
      <c r="P14" s="338"/>
      <c r="Q14" s="293">
        <v>2057</v>
      </c>
      <c r="R14" s="335">
        <f t="shared" si="1"/>
        <v>31486.998</v>
      </c>
      <c r="S14" s="335"/>
      <c r="T14" s="343"/>
    </row>
    <row r="15" spans="1:20" ht="13.5" thickBot="1" x14ac:dyDescent="0.25">
      <c r="A15" s="278"/>
      <c r="B15" s="297"/>
      <c r="C15" s="298">
        <v>2062</v>
      </c>
      <c r="D15" s="299">
        <v>657.06700000000001</v>
      </c>
      <c r="E15" s="336"/>
      <c r="F15" s="344"/>
      <c r="G15" s="326"/>
      <c r="H15" s="339"/>
      <c r="I15" s="298">
        <v>2062</v>
      </c>
      <c r="J15" s="340">
        <v>31965.244999999999</v>
      </c>
      <c r="K15" s="340">
        <v>4.49</v>
      </c>
      <c r="L15" s="336">
        <f t="shared" si="0"/>
        <v>1435.2395005000001</v>
      </c>
      <c r="M15" s="336"/>
      <c r="N15" s="344"/>
      <c r="O15" s="326"/>
      <c r="P15" s="339"/>
      <c r="Q15" s="298">
        <v>2062</v>
      </c>
      <c r="R15" s="336">
        <f t="shared" si="1"/>
        <v>32622.311999999998</v>
      </c>
      <c r="S15" s="336"/>
      <c r="T15" s="344"/>
    </row>
    <row r="16" spans="1:20" x14ac:dyDescent="0.2">
      <c r="A16" s="278"/>
      <c r="B16" s="302"/>
      <c r="C16" s="303"/>
      <c r="D16" s="284"/>
      <c r="E16" s="284"/>
      <c r="F16" s="279"/>
      <c r="G16" s="326"/>
      <c r="H16" s="341"/>
      <c r="I16" s="303"/>
      <c r="J16" s="284"/>
      <c r="K16" s="284"/>
      <c r="L16" s="284"/>
      <c r="M16" s="284"/>
      <c r="N16" s="279"/>
      <c r="O16" s="326"/>
      <c r="P16" s="341"/>
      <c r="Q16" s="303"/>
      <c r="R16" s="284"/>
      <c r="S16" s="284"/>
      <c r="T16" s="279"/>
    </row>
    <row r="17" spans="1:20" ht="13.5" thickBot="1" x14ac:dyDescent="0.25"/>
    <row r="18" spans="1:20" ht="15" x14ac:dyDescent="0.2">
      <c r="A18" s="278"/>
      <c r="B18" s="808" t="s">
        <v>677</v>
      </c>
      <c r="C18" s="813"/>
      <c r="D18" s="813"/>
      <c r="E18" s="813"/>
      <c r="F18" s="814"/>
      <c r="H18" s="808" t="s">
        <v>677</v>
      </c>
      <c r="I18" s="811"/>
      <c r="J18" s="811"/>
      <c r="K18" s="811"/>
      <c r="L18" s="811"/>
      <c r="M18" s="811"/>
      <c r="N18" s="812"/>
      <c r="P18" s="808" t="s">
        <v>677</v>
      </c>
      <c r="Q18" s="813"/>
      <c r="R18" s="813"/>
      <c r="S18" s="813"/>
      <c r="T18" s="814"/>
    </row>
    <row r="19" spans="1:20" ht="13.5" thickBot="1" x14ac:dyDescent="0.25">
      <c r="A19" s="278"/>
      <c r="B19" s="286" t="s">
        <v>78</v>
      </c>
      <c r="C19" s="287" t="s">
        <v>483</v>
      </c>
      <c r="D19" s="287" t="s">
        <v>379</v>
      </c>
      <c r="E19" s="290" t="s">
        <v>482</v>
      </c>
      <c r="F19" s="288" t="s">
        <v>380</v>
      </c>
      <c r="H19" s="289" t="s">
        <v>310</v>
      </c>
      <c r="I19" s="287" t="s">
        <v>483</v>
      </c>
      <c r="J19" s="287" t="s">
        <v>379</v>
      </c>
      <c r="K19" s="290" t="s">
        <v>82</v>
      </c>
      <c r="L19" s="290" t="s">
        <v>311</v>
      </c>
      <c r="M19" s="290" t="s">
        <v>482</v>
      </c>
      <c r="N19" s="291" t="s">
        <v>380</v>
      </c>
      <c r="P19" s="286" t="s">
        <v>489</v>
      </c>
      <c r="Q19" s="287" t="s">
        <v>483</v>
      </c>
      <c r="R19" s="287" t="s">
        <v>379</v>
      </c>
      <c r="S19" s="290" t="s">
        <v>482</v>
      </c>
      <c r="T19" s="288" t="s">
        <v>380</v>
      </c>
    </row>
    <row r="20" spans="1:20" x14ac:dyDescent="0.2">
      <c r="A20" s="278"/>
      <c r="B20" s="304" t="s">
        <v>105</v>
      </c>
      <c r="C20" s="305" t="s">
        <v>333</v>
      </c>
      <c r="D20" s="294">
        <v>13.404999999999999</v>
      </c>
      <c r="E20" s="334">
        <v>4</v>
      </c>
      <c r="F20" s="342">
        <f>D20*E20</f>
        <v>53.62</v>
      </c>
      <c r="H20" s="304" t="s">
        <v>105</v>
      </c>
      <c r="I20" s="305" t="s">
        <v>333</v>
      </c>
      <c r="J20" s="295">
        <v>17538.746999999999</v>
      </c>
      <c r="K20" s="295">
        <v>4.83</v>
      </c>
      <c r="L20" s="334">
        <f t="shared" ref="L20:L30" si="2">(K20*J20)/100</f>
        <v>847.1214801000001</v>
      </c>
      <c r="M20" s="334">
        <v>4</v>
      </c>
      <c r="N20" s="342">
        <f>J20*M20</f>
        <v>70154.987999999998</v>
      </c>
      <c r="P20" s="304" t="s">
        <v>105</v>
      </c>
      <c r="Q20" s="305" t="s">
        <v>333</v>
      </c>
      <c r="R20" s="334">
        <f>D20+J20</f>
        <v>17552.151999999998</v>
      </c>
      <c r="S20" s="334">
        <v>4</v>
      </c>
      <c r="T20" s="342">
        <f>R20*S20</f>
        <v>70208.607999999993</v>
      </c>
    </row>
    <row r="21" spans="1:20" x14ac:dyDescent="0.2">
      <c r="A21" s="278"/>
      <c r="B21" s="292"/>
      <c r="C21" s="293" t="s">
        <v>224</v>
      </c>
      <c r="D21" s="284">
        <v>13.597</v>
      </c>
      <c r="E21" s="335">
        <v>5</v>
      </c>
      <c r="F21" s="343">
        <f t="shared" ref="F21:F30" si="3">D21*E21</f>
        <v>67.984999999999999</v>
      </c>
      <c r="H21" s="292"/>
      <c r="I21" s="293" t="s">
        <v>224</v>
      </c>
      <c r="J21" s="280">
        <v>18933.736000000001</v>
      </c>
      <c r="K21" s="280">
        <v>4.72</v>
      </c>
      <c r="L21" s="335">
        <f t="shared" si="2"/>
        <v>893.67233920000001</v>
      </c>
      <c r="M21" s="335">
        <v>5</v>
      </c>
      <c r="N21" s="343">
        <f t="shared" ref="N21:N30" si="4">J21*M21</f>
        <v>94668.680000000008</v>
      </c>
      <c r="P21" s="292"/>
      <c r="Q21" s="293" t="s">
        <v>224</v>
      </c>
      <c r="R21" s="335">
        <f t="shared" ref="R21:R30" si="5">D21+J21</f>
        <v>18947.333000000002</v>
      </c>
      <c r="S21" s="335">
        <v>5</v>
      </c>
      <c r="T21" s="343">
        <f t="shared" ref="T21:T30" si="6">R21*S21</f>
        <v>94736.665000000008</v>
      </c>
    </row>
    <row r="22" spans="1:20" x14ac:dyDescent="0.2">
      <c r="A22" s="278"/>
      <c r="B22" s="292"/>
      <c r="C22" s="293" t="s">
        <v>227</v>
      </c>
      <c r="D22" s="284">
        <v>13.019</v>
      </c>
      <c r="E22" s="335">
        <v>5</v>
      </c>
      <c r="F22" s="343">
        <f t="shared" si="3"/>
        <v>65.094999999999999</v>
      </c>
      <c r="H22" s="292"/>
      <c r="I22" s="293" t="s">
        <v>227</v>
      </c>
      <c r="J22" s="280">
        <v>20595.341</v>
      </c>
      <c r="K22" s="280">
        <v>4.7</v>
      </c>
      <c r="L22" s="335">
        <f t="shared" si="2"/>
        <v>967.98102700000004</v>
      </c>
      <c r="M22" s="335">
        <v>5</v>
      </c>
      <c r="N22" s="343">
        <f t="shared" si="4"/>
        <v>102976.705</v>
      </c>
      <c r="P22" s="292"/>
      <c r="Q22" s="293" t="s">
        <v>227</v>
      </c>
      <c r="R22" s="335">
        <f t="shared" si="5"/>
        <v>20608.36</v>
      </c>
      <c r="S22" s="335">
        <v>5</v>
      </c>
      <c r="T22" s="343">
        <f t="shared" si="6"/>
        <v>103041.8</v>
      </c>
    </row>
    <row r="23" spans="1:20" x14ac:dyDescent="0.2">
      <c r="A23" s="278"/>
      <c r="B23" s="292"/>
      <c r="C23" s="293" t="s">
        <v>228</v>
      </c>
      <c r="D23" s="284">
        <v>12.532</v>
      </c>
      <c r="E23" s="335">
        <v>5</v>
      </c>
      <c r="F23" s="343">
        <f t="shared" si="3"/>
        <v>62.66</v>
      </c>
      <c r="H23" s="292"/>
      <c r="I23" s="293" t="s">
        <v>228</v>
      </c>
      <c r="J23" s="280">
        <v>22359.817999999999</v>
      </c>
      <c r="K23" s="280">
        <v>4.66</v>
      </c>
      <c r="L23" s="335">
        <f t="shared" si="2"/>
        <v>1041.9675187999999</v>
      </c>
      <c r="M23" s="335">
        <v>5</v>
      </c>
      <c r="N23" s="343">
        <f t="shared" si="4"/>
        <v>111799.09</v>
      </c>
      <c r="P23" s="292"/>
      <c r="Q23" s="293" t="s">
        <v>228</v>
      </c>
      <c r="R23" s="335">
        <f t="shared" si="5"/>
        <v>22372.35</v>
      </c>
      <c r="S23" s="335">
        <v>5</v>
      </c>
      <c r="T23" s="343">
        <f t="shared" si="6"/>
        <v>111861.75</v>
      </c>
    </row>
    <row r="24" spans="1:20" x14ac:dyDescent="0.2">
      <c r="A24" s="278"/>
      <c r="B24" s="292"/>
      <c r="C24" s="293" t="s">
        <v>229</v>
      </c>
      <c r="D24" s="284">
        <v>11.994999999999999</v>
      </c>
      <c r="E24" s="335">
        <v>5</v>
      </c>
      <c r="F24" s="343">
        <f t="shared" si="3"/>
        <v>59.974999999999994</v>
      </c>
      <c r="H24" s="292"/>
      <c r="I24" s="293" t="s">
        <v>229</v>
      </c>
      <c r="J24" s="280">
        <v>24222.316999999999</v>
      </c>
      <c r="K24" s="280">
        <v>4.58</v>
      </c>
      <c r="L24" s="335">
        <f t="shared" si="2"/>
        <v>1109.3821186</v>
      </c>
      <c r="M24" s="335">
        <v>5</v>
      </c>
      <c r="N24" s="343">
        <f t="shared" si="4"/>
        <v>121111.58499999999</v>
      </c>
      <c r="P24" s="292"/>
      <c r="Q24" s="293" t="s">
        <v>229</v>
      </c>
      <c r="R24" s="335">
        <f t="shared" si="5"/>
        <v>24234.311999999998</v>
      </c>
      <c r="S24" s="335">
        <v>5</v>
      </c>
      <c r="T24" s="343">
        <f t="shared" si="6"/>
        <v>121171.56</v>
      </c>
    </row>
    <row r="25" spans="1:20" x14ac:dyDescent="0.2">
      <c r="A25" s="278"/>
      <c r="B25" s="292"/>
      <c r="C25" s="293" t="s">
        <v>230</v>
      </c>
      <c r="D25" s="284">
        <v>11.398</v>
      </c>
      <c r="E25" s="335">
        <v>5</v>
      </c>
      <c r="F25" s="343">
        <f t="shared" si="3"/>
        <v>56.989999999999995</v>
      </c>
      <c r="H25" s="292"/>
      <c r="I25" s="293" t="s">
        <v>230</v>
      </c>
      <c r="J25" s="280">
        <v>26062.214</v>
      </c>
      <c r="K25" s="280">
        <v>4.51</v>
      </c>
      <c r="L25" s="335">
        <f t="shared" si="2"/>
        <v>1175.4058513999998</v>
      </c>
      <c r="M25" s="335">
        <v>5</v>
      </c>
      <c r="N25" s="343">
        <f t="shared" si="4"/>
        <v>130311.07</v>
      </c>
      <c r="P25" s="292"/>
      <c r="Q25" s="293" t="s">
        <v>230</v>
      </c>
      <c r="R25" s="335">
        <f t="shared" si="5"/>
        <v>26073.612000000001</v>
      </c>
      <c r="S25" s="335">
        <v>5</v>
      </c>
      <c r="T25" s="343">
        <f t="shared" si="6"/>
        <v>130368.06</v>
      </c>
    </row>
    <row r="26" spans="1:20" x14ac:dyDescent="0.2">
      <c r="A26" s="278"/>
      <c r="B26" s="292"/>
      <c r="C26" s="293" t="s">
        <v>334</v>
      </c>
      <c r="D26" s="284">
        <v>11.032</v>
      </c>
      <c r="E26" s="335">
        <v>5</v>
      </c>
      <c r="F26" s="343">
        <f t="shared" si="3"/>
        <v>55.16</v>
      </c>
      <c r="H26" s="292"/>
      <c r="I26" s="293" t="s">
        <v>334</v>
      </c>
      <c r="J26" s="280">
        <v>27808.518</v>
      </c>
      <c r="K26" s="280">
        <v>4.4400000000000004</v>
      </c>
      <c r="L26" s="335">
        <f t="shared" si="2"/>
        <v>1234.6981992000001</v>
      </c>
      <c r="M26" s="335">
        <v>5</v>
      </c>
      <c r="N26" s="343">
        <f t="shared" si="4"/>
        <v>139042.59</v>
      </c>
      <c r="P26" s="292"/>
      <c r="Q26" s="293" t="s">
        <v>334</v>
      </c>
      <c r="R26" s="335">
        <f t="shared" si="5"/>
        <v>27819.55</v>
      </c>
      <c r="S26" s="335">
        <v>5</v>
      </c>
      <c r="T26" s="343">
        <f t="shared" si="6"/>
        <v>139097.75</v>
      </c>
    </row>
    <row r="27" spans="1:20" x14ac:dyDescent="0.2">
      <c r="A27" s="278"/>
      <c r="B27" s="292"/>
      <c r="C27" s="293" t="s">
        <v>335</v>
      </c>
      <c r="D27" s="284">
        <v>10.78</v>
      </c>
      <c r="E27" s="335">
        <v>5</v>
      </c>
      <c r="F27" s="343">
        <f t="shared" si="3"/>
        <v>53.9</v>
      </c>
      <c r="H27" s="292"/>
      <c r="I27" s="293" t="s">
        <v>335</v>
      </c>
      <c r="J27" s="280">
        <v>29312.841</v>
      </c>
      <c r="K27" s="280">
        <v>4.4000000000000004</v>
      </c>
      <c r="L27" s="335">
        <f t="shared" si="2"/>
        <v>1289.7650040000001</v>
      </c>
      <c r="M27" s="335">
        <v>5</v>
      </c>
      <c r="N27" s="343">
        <f t="shared" si="4"/>
        <v>146564.20500000002</v>
      </c>
      <c r="P27" s="292"/>
      <c r="Q27" s="293" t="s">
        <v>335</v>
      </c>
      <c r="R27" s="335">
        <f t="shared" si="5"/>
        <v>29323.620999999999</v>
      </c>
      <c r="S27" s="335">
        <v>5</v>
      </c>
      <c r="T27" s="343">
        <f t="shared" si="6"/>
        <v>146618.10499999998</v>
      </c>
    </row>
    <row r="28" spans="1:20" x14ac:dyDescent="0.2">
      <c r="A28" s="278"/>
      <c r="B28" s="292"/>
      <c r="C28" s="293" t="s">
        <v>233</v>
      </c>
      <c r="D28" s="284">
        <v>10.488</v>
      </c>
      <c r="E28" s="335">
        <v>5</v>
      </c>
      <c r="F28" s="343">
        <f t="shared" si="3"/>
        <v>52.44</v>
      </c>
      <c r="H28" s="292"/>
      <c r="I28" s="293" t="s">
        <v>233</v>
      </c>
      <c r="J28" s="280">
        <v>30426.359</v>
      </c>
      <c r="K28" s="280">
        <v>4.4400000000000004</v>
      </c>
      <c r="L28" s="335">
        <f t="shared" si="2"/>
        <v>1350.9303396</v>
      </c>
      <c r="M28" s="335">
        <v>5</v>
      </c>
      <c r="N28" s="343">
        <f t="shared" si="4"/>
        <v>152131.79500000001</v>
      </c>
      <c r="P28" s="292"/>
      <c r="Q28" s="293" t="s">
        <v>233</v>
      </c>
      <c r="R28" s="335">
        <f t="shared" si="5"/>
        <v>30436.847000000002</v>
      </c>
      <c r="S28" s="335">
        <v>5</v>
      </c>
      <c r="T28" s="343">
        <f t="shared" si="6"/>
        <v>152184.23500000002</v>
      </c>
    </row>
    <row r="29" spans="1:20" x14ac:dyDescent="0.2">
      <c r="A29" s="278"/>
      <c r="B29" s="292"/>
      <c r="C29" s="293" t="s">
        <v>234</v>
      </c>
      <c r="D29" s="284">
        <v>9.9789999999999992</v>
      </c>
      <c r="E29" s="335">
        <v>5</v>
      </c>
      <c r="F29" s="343">
        <f t="shared" si="3"/>
        <v>49.894999999999996</v>
      </c>
      <c r="H29" s="292"/>
      <c r="I29" s="293" t="s">
        <v>234</v>
      </c>
      <c r="J29" s="280">
        <v>31487.935000000001</v>
      </c>
      <c r="K29" s="280">
        <v>4.49</v>
      </c>
      <c r="L29" s="335">
        <f t="shared" si="2"/>
        <v>1413.8082815000002</v>
      </c>
      <c r="M29" s="335">
        <v>5</v>
      </c>
      <c r="N29" s="343">
        <f t="shared" si="4"/>
        <v>157439.67500000002</v>
      </c>
      <c r="P29" s="292"/>
      <c r="Q29" s="293" t="s">
        <v>234</v>
      </c>
      <c r="R29" s="335">
        <f t="shared" si="5"/>
        <v>31497.914000000001</v>
      </c>
      <c r="S29" s="335">
        <v>5</v>
      </c>
      <c r="T29" s="343">
        <f t="shared" si="6"/>
        <v>157489.57</v>
      </c>
    </row>
    <row r="30" spans="1:20" ht="13.5" thickBot="1" x14ac:dyDescent="0.25">
      <c r="A30" s="278"/>
      <c r="B30" s="297"/>
      <c r="C30" s="298" t="s">
        <v>235</v>
      </c>
      <c r="D30" s="299">
        <v>9.8000000000000007</v>
      </c>
      <c r="E30" s="336">
        <v>5</v>
      </c>
      <c r="F30" s="344">
        <f t="shared" si="3"/>
        <v>49</v>
      </c>
      <c r="H30" s="297"/>
      <c r="I30" s="298" t="s">
        <v>235</v>
      </c>
      <c r="J30" s="300">
        <v>32323.346000000001</v>
      </c>
      <c r="K30" s="300">
        <v>4.58</v>
      </c>
      <c r="L30" s="336">
        <f t="shared" si="2"/>
        <v>1480.4092467999999</v>
      </c>
      <c r="M30" s="336">
        <v>5</v>
      </c>
      <c r="N30" s="344">
        <f t="shared" si="4"/>
        <v>161616.73000000001</v>
      </c>
      <c r="P30" s="297"/>
      <c r="Q30" s="298" t="s">
        <v>235</v>
      </c>
      <c r="R30" s="336">
        <f t="shared" si="5"/>
        <v>32333.146000000001</v>
      </c>
      <c r="S30" s="336">
        <v>5</v>
      </c>
      <c r="T30" s="344">
        <f t="shared" si="6"/>
        <v>161665.73000000001</v>
      </c>
    </row>
    <row r="31" spans="1:20" x14ac:dyDescent="0.2">
      <c r="A31" s="278"/>
      <c r="B31" s="302"/>
      <c r="C31" s="303"/>
      <c r="D31" s="284"/>
      <c r="E31" s="285"/>
      <c r="F31" s="279"/>
      <c r="H31" s="302"/>
      <c r="I31" s="303"/>
      <c r="J31" s="285"/>
      <c r="K31" s="285"/>
      <c r="L31" s="285"/>
      <c r="M31" s="285"/>
      <c r="N31" s="279"/>
      <c r="P31" s="302"/>
      <c r="Q31" s="303"/>
      <c r="R31" s="284"/>
      <c r="S31" s="285"/>
      <c r="T31" s="279"/>
    </row>
    <row r="32" spans="1:20" ht="13.5" thickBot="1" x14ac:dyDescent="0.25"/>
    <row r="33" spans="1:20" ht="15" x14ac:dyDescent="0.2">
      <c r="A33" s="278"/>
      <c r="B33" s="808" t="s">
        <v>678</v>
      </c>
      <c r="C33" s="809"/>
      <c r="D33" s="809"/>
      <c r="E33" s="809"/>
      <c r="F33" s="810"/>
      <c r="H33" s="808" t="s">
        <v>678</v>
      </c>
      <c r="I33" s="811"/>
      <c r="J33" s="811"/>
      <c r="K33" s="811"/>
      <c r="L33" s="811"/>
      <c r="M33" s="811"/>
      <c r="N33" s="812"/>
      <c r="P33" s="808" t="s">
        <v>678</v>
      </c>
      <c r="Q33" s="809"/>
      <c r="R33" s="809"/>
      <c r="S33" s="809"/>
      <c r="T33" s="810"/>
    </row>
    <row r="34" spans="1:20" ht="13.5" thickBot="1" x14ac:dyDescent="0.25">
      <c r="A34" s="278"/>
      <c r="B34" s="286" t="s">
        <v>78</v>
      </c>
      <c r="C34" s="287" t="s">
        <v>483</v>
      </c>
      <c r="D34" s="287" t="s">
        <v>379</v>
      </c>
      <c r="E34" s="290" t="s">
        <v>482</v>
      </c>
      <c r="F34" s="288" t="s">
        <v>380</v>
      </c>
      <c r="H34" s="289" t="s">
        <v>310</v>
      </c>
      <c r="I34" s="287" t="s">
        <v>483</v>
      </c>
      <c r="J34" s="287" t="s">
        <v>379</v>
      </c>
      <c r="K34" s="290" t="s">
        <v>82</v>
      </c>
      <c r="L34" s="290" t="s">
        <v>311</v>
      </c>
      <c r="M34" s="290" t="s">
        <v>482</v>
      </c>
      <c r="N34" s="291" t="s">
        <v>380</v>
      </c>
      <c r="P34" s="286" t="s">
        <v>489</v>
      </c>
      <c r="Q34" s="287" t="s">
        <v>483</v>
      </c>
      <c r="R34" s="287" t="s">
        <v>379</v>
      </c>
      <c r="S34" s="290" t="s">
        <v>482</v>
      </c>
      <c r="T34" s="288" t="s">
        <v>380</v>
      </c>
    </row>
    <row r="35" spans="1:20" x14ac:dyDescent="0.2">
      <c r="A35" s="278"/>
      <c r="B35" s="304" t="s">
        <v>105</v>
      </c>
      <c r="C35" s="305" t="s">
        <v>333</v>
      </c>
      <c r="D35" s="294">
        <v>13.404999999999999</v>
      </c>
      <c r="E35" s="334">
        <v>4</v>
      </c>
      <c r="F35" s="342">
        <f>D35*E35</f>
        <v>53.62</v>
      </c>
      <c r="H35" s="304" t="s">
        <v>105</v>
      </c>
      <c r="I35" s="305" t="s">
        <v>333</v>
      </c>
      <c r="J35" s="295">
        <v>456.19099999999997</v>
      </c>
      <c r="K35" s="295">
        <v>4.57</v>
      </c>
      <c r="L35" s="334">
        <f t="shared" ref="L35:L45" si="7">(K35*J35)/100</f>
        <v>20.847928700000001</v>
      </c>
      <c r="M35" s="334">
        <v>4</v>
      </c>
      <c r="N35" s="342">
        <f>J35*M35</f>
        <v>1824.7639999999999</v>
      </c>
      <c r="P35" s="304" t="s">
        <v>105</v>
      </c>
      <c r="Q35" s="305" t="s">
        <v>333</v>
      </c>
      <c r="R35" s="334">
        <f>D35+J35</f>
        <v>469.59599999999995</v>
      </c>
      <c r="S35" s="334">
        <v>4</v>
      </c>
      <c r="T35" s="342">
        <f>R35*S35</f>
        <v>1878.3839999999998</v>
      </c>
    </row>
    <row r="36" spans="1:20" x14ac:dyDescent="0.2">
      <c r="A36" s="278"/>
      <c r="B36" s="292"/>
      <c r="C36" s="293" t="s">
        <v>224</v>
      </c>
      <c r="D36" s="284">
        <v>13.597</v>
      </c>
      <c r="E36" s="335">
        <v>5</v>
      </c>
      <c r="F36" s="343">
        <f t="shared" ref="F36:F45" si="8">D36*E36</f>
        <v>67.984999999999999</v>
      </c>
      <c r="H36" s="292"/>
      <c r="I36" s="293" t="s">
        <v>224</v>
      </c>
      <c r="J36" s="280">
        <v>488.1</v>
      </c>
      <c r="K36" s="280">
        <v>4.13</v>
      </c>
      <c r="L36" s="335">
        <f t="shared" si="7"/>
        <v>20.158529999999999</v>
      </c>
      <c r="M36" s="335">
        <v>5</v>
      </c>
      <c r="N36" s="343">
        <f t="shared" ref="N36:N45" si="9">J36*M36</f>
        <v>2440.5</v>
      </c>
      <c r="P36" s="292"/>
      <c r="Q36" s="293" t="s">
        <v>224</v>
      </c>
      <c r="R36" s="335">
        <f t="shared" ref="R36:R45" si="10">D36+J36</f>
        <v>501.697</v>
      </c>
      <c r="S36" s="335">
        <v>5</v>
      </c>
      <c r="T36" s="343">
        <f t="shared" ref="T36:T45" si="11">R36*S36</f>
        <v>2508.4850000000001</v>
      </c>
    </row>
    <row r="37" spans="1:20" x14ac:dyDescent="0.2">
      <c r="A37" s="278"/>
      <c r="B37" s="292"/>
      <c r="C37" s="293" t="s">
        <v>227</v>
      </c>
      <c r="D37" s="284">
        <v>13.019</v>
      </c>
      <c r="E37" s="335">
        <v>5</v>
      </c>
      <c r="F37" s="343">
        <f t="shared" si="8"/>
        <v>65.094999999999999</v>
      </c>
      <c r="H37" s="292"/>
      <c r="I37" s="293" t="s">
        <v>227</v>
      </c>
      <c r="J37" s="280">
        <v>506.25700000000001</v>
      </c>
      <c r="K37" s="280">
        <v>4.05</v>
      </c>
      <c r="L37" s="335">
        <f t="shared" si="7"/>
        <v>20.503408499999999</v>
      </c>
      <c r="M37" s="335">
        <v>5</v>
      </c>
      <c r="N37" s="343">
        <f t="shared" si="9"/>
        <v>2531.2849999999999</v>
      </c>
      <c r="P37" s="292"/>
      <c r="Q37" s="293" t="s">
        <v>227</v>
      </c>
      <c r="R37" s="335">
        <f t="shared" si="10"/>
        <v>519.27599999999995</v>
      </c>
      <c r="S37" s="335">
        <v>5</v>
      </c>
      <c r="T37" s="343">
        <f t="shared" si="11"/>
        <v>2596.3799999999997</v>
      </c>
    </row>
    <row r="38" spans="1:20" x14ac:dyDescent="0.2">
      <c r="A38" s="278"/>
      <c r="B38" s="292"/>
      <c r="C38" s="293" t="s">
        <v>228</v>
      </c>
      <c r="D38" s="284">
        <v>12.532</v>
      </c>
      <c r="E38" s="335">
        <v>5</v>
      </c>
      <c r="F38" s="343">
        <f t="shared" si="8"/>
        <v>62.66</v>
      </c>
      <c r="H38" s="292"/>
      <c r="I38" s="293" t="s">
        <v>228</v>
      </c>
      <c r="J38" s="280">
        <v>497.91199999999998</v>
      </c>
      <c r="K38" s="280">
        <v>4.01</v>
      </c>
      <c r="L38" s="335">
        <f t="shared" si="7"/>
        <v>19.966271199999998</v>
      </c>
      <c r="M38" s="335">
        <v>5</v>
      </c>
      <c r="N38" s="343">
        <f t="shared" si="9"/>
        <v>2489.56</v>
      </c>
      <c r="P38" s="292"/>
      <c r="Q38" s="293" t="s">
        <v>228</v>
      </c>
      <c r="R38" s="335">
        <f t="shared" si="10"/>
        <v>510.44399999999996</v>
      </c>
      <c r="S38" s="335">
        <v>5</v>
      </c>
      <c r="T38" s="343">
        <f t="shared" si="11"/>
        <v>2552.2199999999998</v>
      </c>
    </row>
    <row r="39" spans="1:20" x14ac:dyDescent="0.2">
      <c r="A39" s="278"/>
      <c r="B39" s="292"/>
      <c r="C39" s="293" t="s">
        <v>229</v>
      </c>
      <c r="D39" s="284">
        <v>11.994999999999999</v>
      </c>
      <c r="E39" s="335">
        <v>5</v>
      </c>
      <c r="F39" s="343">
        <f t="shared" si="8"/>
        <v>59.974999999999994</v>
      </c>
      <c r="H39" s="292"/>
      <c r="I39" s="293" t="s">
        <v>229</v>
      </c>
      <c r="J39" s="280">
        <v>481.84500000000003</v>
      </c>
      <c r="K39" s="280">
        <v>3.97</v>
      </c>
      <c r="L39" s="335">
        <f t="shared" si="7"/>
        <v>19.129246500000001</v>
      </c>
      <c r="M39" s="335">
        <v>5</v>
      </c>
      <c r="N39" s="343">
        <f t="shared" si="9"/>
        <v>2409.2250000000004</v>
      </c>
      <c r="P39" s="292"/>
      <c r="Q39" s="293" t="s">
        <v>229</v>
      </c>
      <c r="R39" s="335">
        <f t="shared" si="10"/>
        <v>493.84000000000003</v>
      </c>
      <c r="S39" s="335">
        <v>5</v>
      </c>
      <c r="T39" s="343">
        <f t="shared" si="11"/>
        <v>2469.2000000000003</v>
      </c>
    </row>
    <row r="40" spans="1:20" x14ac:dyDescent="0.2">
      <c r="A40" s="278"/>
      <c r="B40" s="292"/>
      <c r="C40" s="293" t="s">
        <v>230</v>
      </c>
      <c r="D40" s="284">
        <v>11.398</v>
      </c>
      <c r="E40" s="335">
        <v>5</v>
      </c>
      <c r="F40" s="343">
        <f t="shared" si="8"/>
        <v>56.989999999999995</v>
      </c>
      <c r="H40" s="292"/>
      <c r="I40" s="293" t="s">
        <v>230</v>
      </c>
      <c r="J40" s="280">
        <v>465.79199999999997</v>
      </c>
      <c r="K40" s="280">
        <v>3.91</v>
      </c>
      <c r="L40" s="335">
        <f t="shared" si="7"/>
        <v>18.212467199999999</v>
      </c>
      <c r="M40" s="335">
        <v>5</v>
      </c>
      <c r="N40" s="343">
        <f t="shared" si="9"/>
        <v>2328.96</v>
      </c>
      <c r="P40" s="292"/>
      <c r="Q40" s="293" t="s">
        <v>230</v>
      </c>
      <c r="R40" s="335">
        <f t="shared" si="10"/>
        <v>477.19</v>
      </c>
      <c r="S40" s="335">
        <v>5</v>
      </c>
      <c r="T40" s="343">
        <f t="shared" si="11"/>
        <v>2385.9499999999998</v>
      </c>
    </row>
    <row r="41" spans="1:20" x14ac:dyDescent="0.2">
      <c r="A41" s="278"/>
      <c r="B41" s="292"/>
      <c r="C41" s="293" t="s">
        <v>334</v>
      </c>
      <c r="D41" s="284">
        <v>11.032</v>
      </c>
      <c r="E41" s="335">
        <v>5</v>
      </c>
      <c r="F41" s="343">
        <f t="shared" si="8"/>
        <v>55.16</v>
      </c>
      <c r="H41" s="292"/>
      <c r="I41" s="293" t="s">
        <v>334</v>
      </c>
      <c r="J41" s="280">
        <v>444.99</v>
      </c>
      <c r="K41" s="280">
        <v>3.84</v>
      </c>
      <c r="L41" s="335">
        <f t="shared" si="7"/>
        <v>17.087616000000001</v>
      </c>
      <c r="M41" s="335">
        <v>5</v>
      </c>
      <c r="N41" s="343">
        <f t="shared" si="9"/>
        <v>2224.9499999999998</v>
      </c>
      <c r="P41" s="292"/>
      <c r="Q41" s="293" t="s">
        <v>334</v>
      </c>
      <c r="R41" s="335">
        <f t="shared" si="10"/>
        <v>456.02199999999999</v>
      </c>
      <c r="S41" s="335">
        <v>5</v>
      </c>
      <c r="T41" s="343">
        <f t="shared" si="11"/>
        <v>2280.11</v>
      </c>
    </row>
    <row r="42" spans="1:20" x14ac:dyDescent="0.2">
      <c r="A42" s="278"/>
      <c r="B42" s="292"/>
      <c r="C42" s="293" t="s">
        <v>335</v>
      </c>
      <c r="D42" s="284">
        <v>10.78</v>
      </c>
      <c r="E42" s="335">
        <v>5</v>
      </c>
      <c r="F42" s="343">
        <f t="shared" si="8"/>
        <v>53.9</v>
      </c>
      <c r="H42" s="292"/>
      <c r="I42" s="293" t="s">
        <v>335</v>
      </c>
      <c r="J42" s="280">
        <v>418.52300000000002</v>
      </c>
      <c r="K42" s="280">
        <v>3.86</v>
      </c>
      <c r="L42" s="335">
        <f t="shared" si="7"/>
        <v>16.154987800000001</v>
      </c>
      <c r="M42" s="335">
        <v>5</v>
      </c>
      <c r="N42" s="343">
        <f t="shared" si="9"/>
        <v>2092.6150000000002</v>
      </c>
      <c r="P42" s="292"/>
      <c r="Q42" s="293" t="s">
        <v>335</v>
      </c>
      <c r="R42" s="335">
        <f t="shared" si="10"/>
        <v>429.303</v>
      </c>
      <c r="S42" s="335">
        <v>5</v>
      </c>
      <c r="T42" s="343">
        <f t="shared" si="11"/>
        <v>2146.5149999999999</v>
      </c>
    </row>
    <row r="43" spans="1:20" x14ac:dyDescent="0.2">
      <c r="A43" s="278"/>
      <c r="B43" s="292"/>
      <c r="C43" s="293" t="s">
        <v>233</v>
      </c>
      <c r="D43" s="284">
        <v>10.488</v>
      </c>
      <c r="E43" s="335">
        <v>5</v>
      </c>
      <c r="F43" s="343">
        <f t="shared" si="8"/>
        <v>52.44</v>
      </c>
      <c r="H43" s="292"/>
      <c r="I43" s="293" t="s">
        <v>233</v>
      </c>
      <c r="J43" s="280">
        <v>383.08300000000003</v>
      </c>
      <c r="K43" s="280">
        <v>3.9</v>
      </c>
      <c r="L43" s="335">
        <f t="shared" si="7"/>
        <v>14.940237</v>
      </c>
      <c r="M43" s="335">
        <v>5</v>
      </c>
      <c r="N43" s="343">
        <f t="shared" si="9"/>
        <v>1915.4150000000002</v>
      </c>
      <c r="P43" s="292"/>
      <c r="Q43" s="293" t="s">
        <v>233</v>
      </c>
      <c r="R43" s="335">
        <f t="shared" si="10"/>
        <v>393.57100000000003</v>
      </c>
      <c r="S43" s="335">
        <v>5</v>
      </c>
      <c r="T43" s="343">
        <f t="shared" si="11"/>
        <v>1967.855</v>
      </c>
    </row>
    <row r="44" spans="1:20" x14ac:dyDescent="0.2">
      <c r="A44" s="278"/>
      <c r="B44" s="292"/>
      <c r="C44" s="293" t="s">
        <v>234</v>
      </c>
      <c r="D44" s="284">
        <v>9.9789999999999992</v>
      </c>
      <c r="E44" s="335">
        <v>5</v>
      </c>
      <c r="F44" s="343">
        <f t="shared" si="8"/>
        <v>49.894999999999996</v>
      </c>
      <c r="H44" s="292"/>
      <c r="I44" s="293" t="s">
        <v>234</v>
      </c>
      <c r="J44" s="280">
        <v>350.12900000000002</v>
      </c>
      <c r="K44" s="280">
        <v>3.88</v>
      </c>
      <c r="L44" s="335">
        <f t="shared" si="7"/>
        <v>13.585005200000001</v>
      </c>
      <c r="M44" s="335">
        <v>5</v>
      </c>
      <c r="N44" s="343">
        <f t="shared" si="9"/>
        <v>1750.645</v>
      </c>
      <c r="P44" s="292"/>
      <c r="Q44" s="293" t="s">
        <v>234</v>
      </c>
      <c r="R44" s="335">
        <f t="shared" si="10"/>
        <v>360.108</v>
      </c>
      <c r="S44" s="335">
        <v>5</v>
      </c>
      <c r="T44" s="343">
        <f t="shared" si="11"/>
        <v>1800.54</v>
      </c>
    </row>
    <row r="45" spans="1:20" ht="13.5" thickBot="1" x14ac:dyDescent="0.25">
      <c r="A45" s="278"/>
      <c r="B45" s="297"/>
      <c r="C45" s="298" t="s">
        <v>235</v>
      </c>
      <c r="D45" s="299">
        <v>9.8000000000000007</v>
      </c>
      <c r="E45" s="336">
        <v>5</v>
      </c>
      <c r="F45" s="344">
        <f t="shared" si="8"/>
        <v>49</v>
      </c>
      <c r="H45" s="297"/>
      <c r="I45" s="298" t="s">
        <v>235</v>
      </c>
      <c r="J45" s="300">
        <v>319.85199999999998</v>
      </c>
      <c r="K45" s="300">
        <v>3.86</v>
      </c>
      <c r="L45" s="336">
        <f t="shared" si="7"/>
        <v>12.346287199999999</v>
      </c>
      <c r="M45" s="336">
        <v>5</v>
      </c>
      <c r="N45" s="344">
        <f t="shared" si="9"/>
        <v>1599.2599999999998</v>
      </c>
      <c r="P45" s="297"/>
      <c r="Q45" s="298" t="s">
        <v>235</v>
      </c>
      <c r="R45" s="336">
        <f t="shared" si="10"/>
        <v>329.65199999999999</v>
      </c>
      <c r="S45" s="336">
        <v>5</v>
      </c>
      <c r="T45" s="344">
        <f t="shared" si="11"/>
        <v>1648.26</v>
      </c>
    </row>
    <row r="47" spans="1:20" ht="13.5" thickBot="1" x14ac:dyDescent="0.25"/>
    <row r="48" spans="1:20" ht="15" x14ac:dyDescent="0.2">
      <c r="A48" s="278"/>
      <c r="B48" s="808" t="s">
        <v>679</v>
      </c>
      <c r="C48" s="809"/>
      <c r="D48" s="809"/>
      <c r="E48" s="809"/>
      <c r="F48" s="810"/>
      <c r="H48" s="808" t="s">
        <v>679</v>
      </c>
      <c r="I48" s="811"/>
      <c r="J48" s="811"/>
      <c r="K48" s="811"/>
      <c r="L48" s="811"/>
      <c r="M48" s="811"/>
      <c r="N48" s="812"/>
      <c r="P48" s="808" t="s">
        <v>679</v>
      </c>
      <c r="Q48" s="809"/>
      <c r="R48" s="809"/>
      <c r="S48" s="809"/>
      <c r="T48" s="810"/>
    </row>
    <row r="49" spans="1:20" ht="13.5" thickBot="1" x14ac:dyDescent="0.25">
      <c r="A49" s="278"/>
      <c r="B49" s="286" t="s">
        <v>78</v>
      </c>
      <c r="C49" s="287" t="s">
        <v>483</v>
      </c>
      <c r="D49" s="287" t="s">
        <v>379</v>
      </c>
      <c r="E49" s="290" t="s">
        <v>482</v>
      </c>
      <c r="F49" s="288" t="s">
        <v>380</v>
      </c>
      <c r="H49" s="289" t="s">
        <v>310</v>
      </c>
      <c r="I49" s="287" t="s">
        <v>483</v>
      </c>
      <c r="J49" s="287" t="s">
        <v>379</v>
      </c>
      <c r="K49" s="290" t="s">
        <v>82</v>
      </c>
      <c r="L49" s="290" t="s">
        <v>311</v>
      </c>
      <c r="M49" s="290" t="s">
        <v>482</v>
      </c>
      <c r="N49" s="291" t="s">
        <v>380</v>
      </c>
      <c r="P49" s="286" t="s">
        <v>489</v>
      </c>
      <c r="Q49" s="287" t="s">
        <v>483</v>
      </c>
      <c r="R49" s="287" t="s">
        <v>379</v>
      </c>
      <c r="S49" s="290" t="s">
        <v>482</v>
      </c>
      <c r="T49" s="288" t="s">
        <v>380</v>
      </c>
    </row>
    <row r="50" spans="1:20" x14ac:dyDescent="0.2">
      <c r="A50" s="278"/>
      <c r="B50" s="304" t="s">
        <v>105</v>
      </c>
      <c r="C50" s="305" t="s">
        <v>333</v>
      </c>
      <c r="D50" s="294">
        <v>0.20200000000000001</v>
      </c>
      <c r="E50" s="334">
        <v>4</v>
      </c>
      <c r="F50" s="342">
        <f>D50*E50</f>
        <v>0.80800000000000005</v>
      </c>
      <c r="H50" s="304" t="s">
        <v>105</v>
      </c>
      <c r="I50" s="305" t="s">
        <v>333</v>
      </c>
      <c r="J50" s="295">
        <v>175.386</v>
      </c>
      <c r="K50" s="295">
        <v>16.48</v>
      </c>
      <c r="L50" s="334">
        <f t="shared" ref="L50:L60" si="12">(K50*J50)/100</f>
        <v>28.903612800000001</v>
      </c>
      <c r="M50" s="334">
        <v>4</v>
      </c>
      <c r="N50" s="342">
        <f>J50*M50</f>
        <v>701.54399999999998</v>
      </c>
      <c r="P50" s="304" t="s">
        <v>105</v>
      </c>
      <c r="Q50" s="305" t="s">
        <v>333</v>
      </c>
      <c r="R50" s="334">
        <f>D50+J50</f>
        <v>175.58799999999999</v>
      </c>
      <c r="S50" s="334">
        <v>4</v>
      </c>
      <c r="T50" s="342">
        <f>R50*S50</f>
        <v>702.35199999999998</v>
      </c>
    </row>
    <row r="51" spans="1:20" x14ac:dyDescent="0.2">
      <c r="A51" s="278"/>
      <c r="B51" s="292"/>
      <c r="C51" s="293" t="s">
        <v>224</v>
      </c>
      <c r="D51" s="284">
        <v>0.30599999999999999</v>
      </c>
      <c r="E51" s="335">
        <v>5</v>
      </c>
      <c r="F51" s="343">
        <f t="shared" ref="F51:F60" si="13">D51*E51</f>
        <v>1.53</v>
      </c>
      <c r="H51" s="292"/>
      <c r="I51" s="293" t="s">
        <v>224</v>
      </c>
      <c r="J51" s="280">
        <v>181.68</v>
      </c>
      <c r="K51" s="280">
        <v>18.72</v>
      </c>
      <c r="L51" s="335">
        <f t="shared" si="12"/>
        <v>34.010495999999996</v>
      </c>
      <c r="M51" s="335">
        <v>5</v>
      </c>
      <c r="N51" s="343">
        <f t="shared" ref="N51:N60" si="14">J51*M51</f>
        <v>908.40000000000009</v>
      </c>
      <c r="P51" s="292"/>
      <c r="Q51" s="293" t="s">
        <v>224</v>
      </c>
      <c r="R51" s="335">
        <f t="shared" ref="R51:R60" si="15">D51+J51</f>
        <v>181.98600000000002</v>
      </c>
      <c r="S51" s="335">
        <v>5</v>
      </c>
      <c r="T51" s="343">
        <f t="shared" ref="T51:T60" si="16">R51*S51</f>
        <v>909.93000000000006</v>
      </c>
    </row>
    <row r="52" spans="1:20" x14ac:dyDescent="0.2">
      <c r="A52" s="278"/>
      <c r="B52" s="292"/>
      <c r="C52" s="293" t="s">
        <v>227</v>
      </c>
      <c r="D52" s="284">
        <v>0.27700000000000002</v>
      </c>
      <c r="E52" s="335">
        <v>5</v>
      </c>
      <c r="F52" s="343">
        <f t="shared" si="13"/>
        <v>1.3850000000000002</v>
      </c>
      <c r="H52" s="292"/>
      <c r="I52" s="293" t="s">
        <v>227</v>
      </c>
      <c r="J52" s="280">
        <v>153.43700000000001</v>
      </c>
      <c r="K52" s="280">
        <v>16.190000000000001</v>
      </c>
      <c r="L52" s="335">
        <f t="shared" si="12"/>
        <v>24.841450300000005</v>
      </c>
      <c r="M52" s="335">
        <v>5</v>
      </c>
      <c r="N52" s="343">
        <f t="shared" si="14"/>
        <v>767.18500000000006</v>
      </c>
      <c r="P52" s="292"/>
      <c r="Q52" s="293" t="s">
        <v>227</v>
      </c>
      <c r="R52" s="335">
        <f t="shared" si="15"/>
        <v>153.714</v>
      </c>
      <c r="S52" s="335">
        <v>5</v>
      </c>
      <c r="T52" s="343">
        <f t="shared" si="16"/>
        <v>768.56999999999994</v>
      </c>
    </row>
    <row r="53" spans="1:20" x14ac:dyDescent="0.2">
      <c r="A53" s="278"/>
      <c r="B53" s="292"/>
      <c r="C53" s="293" t="s">
        <v>228</v>
      </c>
      <c r="D53" s="284">
        <v>0.17199999999999999</v>
      </c>
      <c r="E53" s="335">
        <v>5</v>
      </c>
      <c r="F53" s="343">
        <f t="shared" si="13"/>
        <v>0.85999999999999988</v>
      </c>
      <c r="H53" s="292"/>
      <c r="I53" s="293" t="s">
        <v>228</v>
      </c>
      <c r="J53" s="280">
        <v>132.709</v>
      </c>
      <c r="K53" s="280">
        <v>23.23</v>
      </c>
      <c r="L53" s="335">
        <f t="shared" si="12"/>
        <v>30.8283007</v>
      </c>
      <c r="M53" s="335">
        <v>5</v>
      </c>
      <c r="N53" s="343">
        <f t="shared" si="14"/>
        <v>663.54500000000007</v>
      </c>
      <c r="P53" s="292"/>
      <c r="Q53" s="293" t="s">
        <v>228</v>
      </c>
      <c r="R53" s="335">
        <f t="shared" si="15"/>
        <v>132.881</v>
      </c>
      <c r="S53" s="335">
        <v>5</v>
      </c>
      <c r="T53" s="343">
        <f t="shared" si="16"/>
        <v>664.40499999999997</v>
      </c>
    </row>
    <row r="54" spans="1:20" x14ac:dyDescent="0.2">
      <c r="A54" s="278"/>
      <c r="B54" s="292"/>
      <c r="C54" s="293" t="s">
        <v>229</v>
      </c>
      <c r="D54" s="284">
        <v>0.44</v>
      </c>
      <c r="E54" s="335">
        <v>5</v>
      </c>
      <c r="F54" s="343">
        <f t="shared" si="13"/>
        <v>2.2000000000000002</v>
      </c>
      <c r="H54" s="292"/>
      <c r="I54" s="293" t="s">
        <v>229</v>
      </c>
      <c r="J54" s="280">
        <v>109.968</v>
      </c>
      <c r="K54" s="280">
        <v>21.02</v>
      </c>
      <c r="L54" s="335">
        <f t="shared" si="12"/>
        <v>23.115273600000002</v>
      </c>
      <c r="M54" s="335">
        <v>5</v>
      </c>
      <c r="N54" s="343">
        <f t="shared" si="14"/>
        <v>549.84</v>
      </c>
      <c r="P54" s="292"/>
      <c r="Q54" s="293" t="s">
        <v>229</v>
      </c>
      <c r="R54" s="335">
        <f t="shared" si="15"/>
        <v>110.408</v>
      </c>
      <c r="S54" s="335">
        <v>5</v>
      </c>
      <c r="T54" s="343">
        <f t="shared" si="16"/>
        <v>552.04</v>
      </c>
    </row>
    <row r="55" spans="1:20" x14ac:dyDescent="0.2">
      <c r="A55" s="278"/>
      <c r="B55" s="292"/>
      <c r="C55" s="293" t="s">
        <v>230</v>
      </c>
      <c r="D55" s="284">
        <v>0.89700000000000002</v>
      </c>
      <c r="E55" s="335">
        <v>5</v>
      </c>
      <c r="F55" s="343">
        <f t="shared" si="13"/>
        <v>4.4850000000000003</v>
      </c>
      <c r="H55" s="292"/>
      <c r="I55" s="293" t="s">
        <v>230</v>
      </c>
      <c r="J55" s="280">
        <v>99.257000000000005</v>
      </c>
      <c r="K55" s="280">
        <v>16.010000000000002</v>
      </c>
      <c r="L55" s="335">
        <f t="shared" si="12"/>
        <v>15.891045700000001</v>
      </c>
      <c r="M55" s="335">
        <v>5</v>
      </c>
      <c r="N55" s="343">
        <f t="shared" si="14"/>
        <v>496.28500000000003</v>
      </c>
      <c r="P55" s="292"/>
      <c r="Q55" s="293" t="s">
        <v>230</v>
      </c>
      <c r="R55" s="335">
        <f t="shared" si="15"/>
        <v>100.15400000000001</v>
      </c>
      <c r="S55" s="335">
        <v>5</v>
      </c>
      <c r="T55" s="343">
        <f t="shared" si="16"/>
        <v>500.77000000000004</v>
      </c>
    </row>
    <row r="56" spans="1:20" x14ac:dyDescent="0.2">
      <c r="A56" s="278"/>
      <c r="B56" s="292"/>
      <c r="C56" s="293" t="s">
        <v>334</v>
      </c>
      <c r="D56" s="284">
        <v>7.2649999999999997</v>
      </c>
      <c r="E56" s="335">
        <v>5</v>
      </c>
      <c r="F56" s="343">
        <f t="shared" si="13"/>
        <v>36.324999999999996</v>
      </c>
      <c r="H56" s="292"/>
      <c r="I56" s="293" t="s">
        <v>334</v>
      </c>
      <c r="J56" s="280">
        <v>122.413</v>
      </c>
      <c r="K56" s="280">
        <v>23.92</v>
      </c>
      <c r="L56" s="335">
        <f t="shared" si="12"/>
        <v>29.281189600000001</v>
      </c>
      <c r="M56" s="335">
        <v>5</v>
      </c>
      <c r="N56" s="343">
        <f t="shared" si="14"/>
        <v>612.06499999999994</v>
      </c>
      <c r="P56" s="292"/>
      <c r="Q56" s="293" t="s">
        <v>334</v>
      </c>
      <c r="R56" s="335">
        <f t="shared" si="15"/>
        <v>129.678</v>
      </c>
      <c r="S56" s="335">
        <v>5</v>
      </c>
      <c r="T56" s="343">
        <f t="shared" si="16"/>
        <v>648.39</v>
      </c>
    </row>
    <row r="57" spans="1:20" x14ac:dyDescent="0.2">
      <c r="A57" s="278"/>
      <c r="B57" s="292"/>
      <c r="C57" s="293" t="s">
        <v>335</v>
      </c>
      <c r="D57" s="284">
        <v>1.4870000000000001</v>
      </c>
      <c r="E57" s="335">
        <v>5</v>
      </c>
      <c r="F57" s="343">
        <f t="shared" si="13"/>
        <v>7.4350000000000005</v>
      </c>
      <c r="H57" s="292"/>
      <c r="I57" s="293" t="s">
        <v>335</v>
      </c>
      <c r="J57" s="280">
        <v>113.898</v>
      </c>
      <c r="K57" s="280">
        <v>12.83</v>
      </c>
      <c r="L57" s="335">
        <f t="shared" si="12"/>
        <v>14.6131134</v>
      </c>
      <c r="M57" s="335">
        <v>5</v>
      </c>
      <c r="N57" s="343">
        <f t="shared" si="14"/>
        <v>569.49</v>
      </c>
      <c r="P57" s="292"/>
      <c r="Q57" s="293" t="s">
        <v>335</v>
      </c>
      <c r="R57" s="335">
        <f t="shared" si="15"/>
        <v>115.38499999999999</v>
      </c>
      <c r="S57" s="335">
        <v>5</v>
      </c>
      <c r="T57" s="343">
        <f t="shared" si="16"/>
        <v>576.92499999999995</v>
      </c>
    </row>
    <row r="58" spans="1:20" x14ac:dyDescent="0.2">
      <c r="A58" s="278"/>
      <c r="B58" s="292"/>
      <c r="C58" s="293" t="s">
        <v>233</v>
      </c>
      <c r="D58" s="284">
        <v>2.597</v>
      </c>
      <c r="E58" s="335">
        <v>5</v>
      </c>
      <c r="F58" s="343">
        <f t="shared" si="13"/>
        <v>12.984999999999999</v>
      </c>
      <c r="H58" s="292"/>
      <c r="I58" s="293" t="s">
        <v>233</v>
      </c>
      <c r="J58" s="280">
        <v>206.43100000000001</v>
      </c>
      <c r="K58" s="280">
        <v>20.51</v>
      </c>
      <c r="L58" s="335">
        <f t="shared" si="12"/>
        <v>42.338998100000005</v>
      </c>
      <c r="M58" s="335">
        <v>5</v>
      </c>
      <c r="N58" s="343">
        <f t="shared" si="14"/>
        <v>1032.155</v>
      </c>
      <c r="P58" s="292"/>
      <c r="Q58" s="293" t="s">
        <v>233</v>
      </c>
      <c r="R58" s="335">
        <f t="shared" si="15"/>
        <v>209.02800000000002</v>
      </c>
      <c r="S58" s="335">
        <v>5</v>
      </c>
      <c r="T58" s="343">
        <f t="shared" si="16"/>
        <v>1045.1400000000001</v>
      </c>
    </row>
    <row r="59" spans="1:20" x14ac:dyDescent="0.2">
      <c r="A59" s="278"/>
      <c r="B59" s="292"/>
      <c r="C59" s="293" t="s">
        <v>234</v>
      </c>
      <c r="D59" s="284">
        <v>2.7480000000000002</v>
      </c>
      <c r="E59" s="335">
        <v>5</v>
      </c>
      <c r="F59" s="343">
        <f t="shared" si="13"/>
        <v>13.740000000000002</v>
      </c>
      <c r="H59" s="292"/>
      <c r="I59" s="293" t="s">
        <v>234</v>
      </c>
      <c r="J59" s="280">
        <v>115.17100000000001</v>
      </c>
      <c r="K59" s="280">
        <v>14.26</v>
      </c>
      <c r="L59" s="335">
        <f t="shared" si="12"/>
        <v>16.423384600000002</v>
      </c>
      <c r="M59" s="335">
        <v>5</v>
      </c>
      <c r="N59" s="343">
        <f t="shared" si="14"/>
        <v>575.85500000000002</v>
      </c>
      <c r="P59" s="292"/>
      <c r="Q59" s="293" t="s">
        <v>234</v>
      </c>
      <c r="R59" s="335">
        <f t="shared" si="15"/>
        <v>117.91900000000001</v>
      </c>
      <c r="S59" s="335">
        <v>5</v>
      </c>
      <c r="T59" s="343">
        <f t="shared" si="16"/>
        <v>589.59500000000003</v>
      </c>
    </row>
    <row r="60" spans="1:20" ht="13.5" thickBot="1" x14ac:dyDescent="0.25">
      <c r="A60" s="278"/>
      <c r="B60" s="297"/>
      <c r="C60" s="298" t="s">
        <v>235</v>
      </c>
      <c r="D60" s="299">
        <v>2.488</v>
      </c>
      <c r="E60" s="336">
        <v>5</v>
      </c>
      <c r="F60" s="344">
        <f t="shared" si="13"/>
        <v>12.44</v>
      </c>
      <c r="H60" s="297"/>
      <c r="I60" s="298" t="s">
        <v>235</v>
      </c>
      <c r="J60" s="300">
        <v>186.05799999999999</v>
      </c>
      <c r="K60" s="300">
        <v>18.25</v>
      </c>
      <c r="L60" s="336">
        <f t="shared" si="12"/>
        <v>33.955584999999999</v>
      </c>
      <c r="M60" s="336">
        <v>5</v>
      </c>
      <c r="N60" s="344">
        <f t="shared" si="14"/>
        <v>930.29</v>
      </c>
      <c r="P60" s="297"/>
      <c r="Q60" s="298" t="s">
        <v>235</v>
      </c>
      <c r="R60" s="336">
        <f t="shared" si="15"/>
        <v>188.54599999999999</v>
      </c>
      <c r="S60" s="336">
        <v>5</v>
      </c>
      <c r="T60" s="344">
        <f t="shared" si="16"/>
        <v>942.73</v>
      </c>
    </row>
    <row r="61" spans="1:20" x14ac:dyDescent="0.2">
      <c r="A61" s="278"/>
      <c r="B61" s="302"/>
      <c r="C61" s="303"/>
      <c r="D61" s="284"/>
      <c r="E61" s="285"/>
      <c r="F61" s="279"/>
      <c r="H61" s="302"/>
      <c r="I61" s="303"/>
      <c r="J61" s="285"/>
      <c r="K61" s="285"/>
      <c r="L61" s="285"/>
      <c r="M61" s="285"/>
      <c r="N61" s="279"/>
      <c r="P61" s="302"/>
      <c r="Q61" s="303"/>
      <c r="R61" s="284"/>
      <c r="S61" s="285"/>
      <c r="T61" s="279"/>
    </row>
    <row r="62" spans="1:20" x14ac:dyDescent="0.2">
      <c r="A62" s="278"/>
    </row>
    <row r="63" spans="1:20" x14ac:dyDescent="0.2">
      <c r="B63" s="799" t="s">
        <v>742</v>
      </c>
      <c r="C63" s="725" t="s">
        <v>333</v>
      </c>
      <c r="D63" s="725" t="s">
        <v>224</v>
      </c>
      <c r="E63" s="725" t="s">
        <v>227</v>
      </c>
      <c r="F63" s="725" t="s">
        <v>228</v>
      </c>
      <c r="G63" s="725" t="s">
        <v>229</v>
      </c>
      <c r="H63" s="725" t="s">
        <v>230</v>
      </c>
      <c r="I63" s="725" t="s">
        <v>334</v>
      </c>
      <c r="J63" s="725" t="s">
        <v>335</v>
      </c>
      <c r="K63" s="725" t="s">
        <v>233</v>
      </c>
      <c r="L63" s="725" t="s">
        <v>234</v>
      </c>
      <c r="M63" s="747" t="s">
        <v>235</v>
      </c>
    </row>
    <row r="64" spans="1:20" x14ac:dyDescent="0.2">
      <c r="B64" s="800"/>
      <c r="C64" s="724" t="s">
        <v>78</v>
      </c>
      <c r="D64" s="724" t="s">
        <v>78</v>
      </c>
      <c r="E64" s="724" t="s">
        <v>78</v>
      </c>
      <c r="F64" s="724" t="s">
        <v>78</v>
      </c>
      <c r="G64" s="724" t="s">
        <v>78</v>
      </c>
      <c r="H64" s="724" t="s">
        <v>78</v>
      </c>
      <c r="I64" s="724" t="s">
        <v>78</v>
      </c>
      <c r="J64" s="724" t="s">
        <v>78</v>
      </c>
      <c r="K64" s="724" t="s">
        <v>78</v>
      </c>
      <c r="L64" s="724" t="s">
        <v>78</v>
      </c>
      <c r="M64" s="748" t="s">
        <v>78</v>
      </c>
    </row>
    <row r="65" spans="2:24" ht="41.25" thickBot="1" x14ac:dyDescent="0.25">
      <c r="B65" s="801"/>
      <c r="C65" s="727" t="s">
        <v>327</v>
      </c>
      <c r="D65" s="727" t="s">
        <v>327</v>
      </c>
      <c r="E65" s="727" t="s">
        <v>327</v>
      </c>
      <c r="F65" s="727" t="s">
        <v>327</v>
      </c>
      <c r="G65" s="727" t="s">
        <v>327</v>
      </c>
      <c r="H65" s="727" t="s">
        <v>327</v>
      </c>
      <c r="I65" s="727" t="s">
        <v>327</v>
      </c>
      <c r="J65" s="727" t="s">
        <v>327</v>
      </c>
      <c r="K65" s="727" t="s">
        <v>327</v>
      </c>
      <c r="L65" s="727" t="s">
        <v>327</v>
      </c>
      <c r="M65" s="749" t="s">
        <v>327</v>
      </c>
    </row>
    <row r="66" spans="2:24" ht="25.5" x14ac:dyDescent="0.2">
      <c r="B66" s="728" t="s">
        <v>105</v>
      </c>
      <c r="C66" s="729">
        <v>0.82199999999999995</v>
      </c>
      <c r="D66" s="729">
        <v>1.175</v>
      </c>
      <c r="E66" s="729">
        <v>1.6879999999999999</v>
      </c>
      <c r="F66" s="729">
        <v>6.3440000000000003</v>
      </c>
      <c r="G66" s="729">
        <v>3.371</v>
      </c>
      <c r="H66" s="729">
        <v>6.585</v>
      </c>
      <c r="I66" s="729">
        <v>5.7949999999999999</v>
      </c>
      <c r="J66" s="729">
        <v>7.8540000000000001</v>
      </c>
      <c r="K66" s="729">
        <v>4.4390000000000001</v>
      </c>
      <c r="L66" s="729">
        <v>17.875</v>
      </c>
      <c r="M66" s="730">
        <v>4.6109999999999998</v>
      </c>
    </row>
    <row r="67" spans="2:24" x14ac:dyDescent="0.2">
      <c r="B67" s="731" t="s">
        <v>94</v>
      </c>
      <c r="C67" s="732">
        <v>0.22600000000000001</v>
      </c>
      <c r="D67" s="732">
        <v>0.254</v>
      </c>
      <c r="E67" s="732">
        <v>0.504</v>
      </c>
      <c r="F67" s="732">
        <v>0.68400000000000005</v>
      </c>
      <c r="G67" s="732">
        <v>0.68899999999999995</v>
      </c>
      <c r="H67" s="732">
        <v>0.73799999999999999</v>
      </c>
      <c r="I67" s="732">
        <v>0.77600000000000002</v>
      </c>
      <c r="J67" s="732">
        <v>0.76300000000000001</v>
      </c>
      <c r="K67" s="732">
        <v>0.75700000000000001</v>
      </c>
      <c r="L67" s="732">
        <v>3.8730000000000002</v>
      </c>
      <c r="M67" s="733">
        <v>1.5369999999999999</v>
      </c>
    </row>
    <row r="68" spans="2:24" x14ac:dyDescent="0.2">
      <c r="B68" s="731" t="s">
        <v>95</v>
      </c>
      <c r="C68" s="732">
        <v>0.216</v>
      </c>
      <c r="D68" s="732">
        <v>0.28899999999999998</v>
      </c>
      <c r="E68" s="732">
        <v>0.77100000000000002</v>
      </c>
      <c r="F68" s="732">
        <v>4.4279999999999999</v>
      </c>
      <c r="G68" s="732">
        <v>2.06</v>
      </c>
      <c r="H68" s="732">
        <v>4.548</v>
      </c>
      <c r="I68" s="732">
        <v>2.21</v>
      </c>
      <c r="J68" s="732">
        <v>4.5030000000000001</v>
      </c>
      <c r="K68" s="732">
        <v>1.9850000000000001</v>
      </c>
      <c r="L68" s="732">
        <v>11.513</v>
      </c>
      <c r="M68" s="733">
        <v>2.081</v>
      </c>
    </row>
    <row r="69" spans="2:24" x14ac:dyDescent="0.2">
      <c r="B69" s="731" t="s">
        <v>96</v>
      </c>
      <c r="C69" s="732">
        <v>1.7000000000000001E-2</v>
      </c>
      <c r="D69" s="732">
        <v>2.4E-2</v>
      </c>
      <c r="E69" s="732">
        <v>1.7000000000000001E-2</v>
      </c>
      <c r="F69" s="732">
        <v>0.34300000000000003</v>
      </c>
      <c r="G69" s="732">
        <v>7.0999999999999994E-2</v>
      </c>
      <c r="H69" s="732">
        <v>0.32900000000000001</v>
      </c>
      <c r="I69" s="732">
        <v>0.70799999999999996</v>
      </c>
      <c r="J69" s="732">
        <v>0.98699999999999999</v>
      </c>
      <c r="K69" s="732">
        <v>0.83399999999999996</v>
      </c>
      <c r="L69" s="732">
        <v>0.35099999999999998</v>
      </c>
      <c r="M69" s="733">
        <v>0.24199999999999999</v>
      </c>
    </row>
    <row r="70" spans="2:24" x14ac:dyDescent="0.2">
      <c r="B70" s="731" t="s">
        <v>97</v>
      </c>
      <c r="C70" s="732">
        <v>0.184</v>
      </c>
      <c r="D70" s="732">
        <v>0.104</v>
      </c>
      <c r="E70" s="732">
        <v>4.3999999999999997E-2</v>
      </c>
      <c r="F70" s="732">
        <v>0.155</v>
      </c>
      <c r="G70" s="732">
        <v>7.2999999999999995E-2</v>
      </c>
      <c r="H70" s="732">
        <v>0.13600000000000001</v>
      </c>
      <c r="I70" s="732">
        <v>0.54100000000000004</v>
      </c>
      <c r="J70" s="732">
        <v>0.27200000000000002</v>
      </c>
      <c r="K70" s="732">
        <v>0.23200000000000001</v>
      </c>
      <c r="L70" s="732">
        <v>0.27900000000000003</v>
      </c>
      <c r="M70" s="733">
        <v>0.14099999999999999</v>
      </c>
    </row>
    <row r="71" spans="2:24" x14ac:dyDescent="0.2">
      <c r="B71" s="731" t="s">
        <v>98</v>
      </c>
      <c r="C71" s="732">
        <v>6.2E-2</v>
      </c>
      <c r="D71" s="732">
        <v>0.221</v>
      </c>
      <c r="E71" s="732">
        <v>0.182</v>
      </c>
      <c r="F71" s="732">
        <v>0.317</v>
      </c>
      <c r="G71" s="732">
        <v>0.19700000000000001</v>
      </c>
      <c r="H71" s="732">
        <v>0.36</v>
      </c>
      <c r="I71" s="732">
        <v>0.79100000000000004</v>
      </c>
      <c r="J71" s="732">
        <v>0.50700000000000001</v>
      </c>
      <c r="K71" s="732">
        <v>0.215</v>
      </c>
      <c r="L71" s="732">
        <v>0.75800000000000001</v>
      </c>
      <c r="M71" s="733">
        <v>0.30499999999999999</v>
      </c>
    </row>
    <row r="72" spans="2:24" x14ac:dyDescent="0.2">
      <c r="B72" s="731" t="s">
        <v>99</v>
      </c>
      <c r="C72" s="732">
        <v>1.7000000000000001E-2</v>
      </c>
      <c r="D72" s="732">
        <v>5.6000000000000001E-2</v>
      </c>
      <c r="E72" s="732">
        <v>2.5999999999999999E-2</v>
      </c>
      <c r="F72" s="732">
        <v>4.9000000000000002E-2</v>
      </c>
      <c r="G72" s="732">
        <v>5.8999999999999997E-2</v>
      </c>
      <c r="H72" s="732">
        <v>5.3999999999999999E-2</v>
      </c>
      <c r="I72" s="732">
        <v>5.2999999999999999E-2</v>
      </c>
      <c r="J72" s="732">
        <v>5.7000000000000002E-2</v>
      </c>
      <c r="K72" s="732">
        <v>5.6000000000000001E-2</v>
      </c>
      <c r="L72" s="732">
        <v>0.13200000000000001</v>
      </c>
      <c r="M72" s="733">
        <v>5.3999999999999999E-2</v>
      </c>
    </row>
    <row r="73" spans="2:24" x14ac:dyDescent="0.2">
      <c r="B73" s="731" t="s">
        <v>100</v>
      </c>
      <c r="C73" s="732">
        <v>0</v>
      </c>
      <c r="D73" s="732">
        <v>5.0000000000000001E-3</v>
      </c>
      <c r="E73" s="732">
        <v>1E-3</v>
      </c>
      <c r="F73" s="732">
        <v>5.0000000000000001E-3</v>
      </c>
      <c r="G73" s="732">
        <v>1E-3</v>
      </c>
      <c r="H73" s="732">
        <v>5.0000000000000001E-3</v>
      </c>
      <c r="I73" s="732">
        <v>6.0000000000000001E-3</v>
      </c>
      <c r="J73" s="732">
        <v>4.0000000000000001E-3</v>
      </c>
      <c r="K73" s="732">
        <v>1E-3</v>
      </c>
      <c r="L73" s="732">
        <v>4.0000000000000001E-3</v>
      </c>
      <c r="M73" s="733">
        <v>0</v>
      </c>
    </row>
    <row r="74" spans="2:24" x14ac:dyDescent="0.2">
      <c r="B74" s="731" t="s">
        <v>101</v>
      </c>
      <c r="C74" s="732">
        <v>0</v>
      </c>
      <c r="D74" s="732">
        <v>0</v>
      </c>
      <c r="E74" s="732">
        <v>0</v>
      </c>
      <c r="F74" s="732">
        <v>0</v>
      </c>
      <c r="G74" s="732">
        <v>0</v>
      </c>
      <c r="H74" s="732">
        <v>0</v>
      </c>
      <c r="I74" s="732">
        <v>0</v>
      </c>
      <c r="J74" s="732">
        <v>0</v>
      </c>
      <c r="K74" s="732">
        <v>0</v>
      </c>
      <c r="L74" s="732">
        <v>0</v>
      </c>
      <c r="M74" s="733">
        <v>0</v>
      </c>
    </row>
    <row r="75" spans="2:24" x14ac:dyDescent="0.2">
      <c r="B75" s="731" t="s">
        <v>102</v>
      </c>
      <c r="C75" s="732">
        <v>3.0000000000000001E-3</v>
      </c>
      <c r="D75" s="732">
        <v>1.7999999999999999E-2</v>
      </c>
      <c r="E75" s="732">
        <v>2.5999999999999999E-2</v>
      </c>
      <c r="F75" s="732">
        <v>2.8000000000000001E-2</v>
      </c>
      <c r="G75" s="732">
        <v>3.7999999999999999E-2</v>
      </c>
      <c r="H75" s="732">
        <v>2.9000000000000001E-2</v>
      </c>
      <c r="I75" s="732">
        <v>0.13</v>
      </c>
      <c r="J75" s="732">
        <v>0.03</v>
      </c>
      <c r="K75" s="732">
        <v>2.5000000000000001E-2</v>
      </c>
      <c r="L75" s="732">
        <v>0.11600000000000001</v>
      </c>
      <c r="M75" s="733">
        <v>2.8000000000000001E-2</v>
      </c>
    </row>
    <row r="76" spans="2:24" x14ac:dyDescent="0.2">
      <c r="B76" s="731" t="s">
        <v>103</v>
      </c>
      <c r="C76" s="732">
        <v>0</v>
      </c>
      <c r="D76" s="732">
        <v>0</v>
      </c>
      <c r="E76" s="732">
        <v>0</v>
      </c>
      <c r="F76" s="732">
        <v>0</v>
      </c>
      <c r="G76" s="732">
        <v>0</v>
      </c>
      <c r="H76" s="732">
        <v>0</v>
      </c>
      <c r="I76" s="732">
        <v>0</v>
      </c>
      <c r="J76" s="732">
        <v>0</v>
      </c>
      <c r="K76" s="732">
        <v>0</v>
      </c>
      <c r="L76" s="732">
        <v>0</v>
      </c>
      <c r="M76" s="733">
        <v>0</v>
      </c>
    </row>
    <row r="77" spans="2:24" ht="13.5" thickBot="1" x14ac:dyDescent="0.25">
      <c r="B77" s="764" t="s">
        <v>104</v>
      </c>
      <c r="C77" s="734">
        <v>9.7000000000000003E-2</v>
      </c>
      <c r="D77" s="734">
        <v>0.20399999999999999</v>
      </c>
      <c r="E77" s="734">
        <v>0.11700000000000001</v>
      </c>
      <c r="F77" s="734">
        <v>0.33500000000000002</v>
      </c>
      <c r="G77" s="734">
        <v>0.183</v>
      </c>
      <c r="H77" s="734">
        <v>0.38600000000000001</v>
      </c>
      <c r="I77" s="734">
        <v>0.57999999999999996</v>
      </c>
      <c r="J77" s="734">
        <v>0.72899999999999998</v>
      </c>
      <c r="K77" s="734">
        <v>0.33500000000000002</v>
      </c>
      <c r="L77" s="734">
        <v>0.84899999999999998</v>
      </c>
      <c r="M77" s="735">
        <v>0.223</v>
      </c>
    </row>
    <row r="80" spans="2:24" x14ac:dyDescent="0.2">
      <c r="B80" s="799" t="s">
        <v>742</v>
      </c>
      <c r="C80" s="802" t="s">
        <v>333</v>
      </c>
      <c r="D80" s="803"/>
      <c r="E80" s="802" t="s">
        <v>224</v>
      </c>
      <c r="F80" s="803"/>
      <c r="G80" s="802" t="s">
        <v>227</v>
      </c>
      <c r="H80" s="803"/>
      <c r="I80" s="802" t="s">
        <v>228</v>
      </c>
      <c r="J80" s="803"/>
      <c r="K80" s="802" t="s">
        <v>229</v>
      </c>
      <c r="L80" s="803"/>
      <c r="M80" s="802" t="s">
        <v>230</v>
      </c>
      <c r="N80" s="803"/>
      <c r="O80" s="802" t="s">
        <v>334</v>
      </c>
      <c r="P80" s="803"/>
      <c r="Q80" s="802" t="s">
        <v>335</v>
      </c>
      <c r="R80" s="803"/>
      <c r="S80" s="802" t="s">
        <v>233</v>
      </c>
      <c r="T80" s="803"/>
      <c r="U80" s="802" t="s">
        <v>234</v>
      </c>
      <c r="V80" s="803"/>
      <c r="W80" s="802" t="s">
        <v>235</v>
      </c>
      <c r="X80" s="804"/>
    </row>
    <row r="81" spans="2:24" x14ac:dyDescent="0.2">
      <c r="B81" s="800"/>
      <c r="C81" s="805" t="s">
        <v>79</v>
      </c>
      <c r="D81" s="806"/>
      <c r="E81" s="805" t="s">
        <v>79</v>
      </c>
      <c r="F81" s="806"/>
      <c r="G81" s="805" t="s">
        <v>79</v>
      </c>
      <c r="H81" s="806"/>
      <c r="I81" s="805" t="s">
        <v>79</v>
      </c>
      <c r="J81" s="806"/>
      <c r="K81" s="805" t="s">
        <v>79</v>
      </c>
      <c r="L81" s="806"/>
      <c r="M81" s="805" t="s">
        <v>79</v>
      </c>
      <c r="N81" s="806"/>
      <c r="O81" s="805"/>
      <c r="P81" s="806"/>
      <c r="Q81" s="805"/>
      <c r="R81" s="806"/>
      <c r="S81" s="805"/>
      <c r="T81" s="806"/>
      <c r="U81" s="805"/>
      <c r="V81" s="806"/>
      <c r="W81" s="805"/>
      <c r="X81" s="807"/>
    </row>
    <row r="82" spans="2:24" ht="41.25" thickBot="1" x14ac:dyDescent="0.25">
      <c r="B82" s="801"/>
      <c r="C82" s="727" t="s">
        <v>327</v>
      </c>
      <c r="D82" s="736" t="s">
        <v>82</v>
      </c>
      <c r="E82" s="727" t="s">
        <v>327</v>
      </c>
      <c r="F82" s="737" t="s">
        <v>82</v>
      </c>
      <c r="G82" s="727" t="s">
        <v>327</v>
      </c>
      <c r="H82" s="737" t="s">
        <v>82</v>
      </c>
      <c r="I82" s="727" t="s">
        <v>327</v>
      </c>
      <c r="J82" s="737" t="s">
        <v>82</v>
      </c>
      <c r="K82" s="727" t="s">
        <v>327</v>
      </c>
      <c r="L82" s="737" t="s">
        <v>82</v>
      </c>
      <c r="M82" s="727" t="s">
        <v>327</v>
      </c>
      <c r="N82" s="737" t="s">
        <v>82</v>
      </c>
      <c r="O82" s="727" t="s">
        <v>327</v>
      </c>
      <c r="P82" s="736" t="s">
        <v>82</v>
      </c>
      <c r="Q82" s="727" t="s">
        <v>327</v>
      </c>
      <c r="R82" s="736" t="s">
        <v>82</v>
      </c>
      <c r="S82" s="727" t="s">
        <v>327</v>
      </c>
      <c r="T82" s="736" t="s">
        <v>82</v>
      </c>
      <c r="U82" s="727" t="s">
        <v>327</v>
      </c>
      <c r="V82" s="736" t="s">
        <v>82</v>
      </c>
      <c r="W82" s="727" t="s">
        <v>327</v>
      </c>
      <c r="X82" s="736" t="s">
        <v>82</v>
      </c>
    </row>
    <row r="83" spans="2:24" ht="25.5" x14ac:dyDescent="0.2">
      <c r="B83" s="728" t="s">
        <v>105</v>
      </c>
      <c r="C83" s="729">
        <v>175.386</v>
      </c>
      <c r="D83" s="738">
        <v>16.48</v>
      </c>
      <c r="E83" s="729">
        <v>181.68</v>
      </c>
      <c r="F83" s="738">
        <v>18.72</v>
      </c>
      <c r="G83" s="729">
        <v>153.43700000000001</v>
      </c>
      <c r="H83" s="738">
        <v>16.190000000000001</v>
      </c>
      <c r="I83" s="729">
        <v>132.709</v>
      </c>
      <c r="J83" s="738">
        <v>23.23</v>
      </c>
      <c r="K83" s="729">
        <v>109.968</v>
      </c>
      <c r="L83" s="738">
        <v>21.02</v>
      </c>
      <c r="M83" s="729">
        <v>99.257000000000005</v>
      </c>
      <c r="N83" s="738">
        <v>16.010000000000002</v>
      </c>
      <c r="O83" s="729">
        <v>122.413</v>
      </c>
      <c r="P83" s="738">
        <v>23.92</v>
      </c>
      <c r="Q83" s="729">
        <v>113.898</v>
      </c>
      <c r="R83" s="738">
        <v>12.83</v>
      </c>
      <c r="S83" s="729">
        <v>206.43100000000001</v>
      </c>
      <c r="T83" s="738">
        <v>20.51</v>
      </c>
      <c r="U83" s="729">
        <v>115.17100000000001</v>
      </c>
      <c r="V83" s="738">
        <v>14.26</v>
      </c>
      <c r="W83" s="729">
        <v>186.05799999999999</v>
      </c>
      <c r="X83" s="739">
        <v>18.25</v>
      </c>
    </row>
    <row r="84" spans="2:24" x14ac:dyDescent="0.2">
      <c r="B84" s="731" t="s">
        <v>94</v>
      </c>
      <c r="C84" s="732">
        <v>44.963999999999999</v>
      </c>
      <c r="D84" s="740">
        <v>42.5</v>
      </c>
      <c r="E84" s="732">
        <v>46.512999999999998</v>
      </c>
      <c r="F84" s="740">
        <v>55.92</v>
      </c>
      <c r="G84" s="732">
        <v>34.301000000000002</v>
      </c>
      <c r="H84" s="740">
        <v>34.15</v>
      </c>
      <c r="I84" s="732">
        <v>61.877000000000002</v>
      </c>
      <c r="J84" s="740">
        <v>44.84</v>
      </c>
      <c r="K84" s="732">
        <v>24.667999999999999</v>
      </c>
      <c r="L84" s="740">
        <v>29.69</v>
      </c>
      <c r="M84" s="732">
        <v>16.32</v>
      </c>
      <c r="N84" s="740">
        <v>29.16</v>
      </c>
      <c r="O84" s="732">
        <v>40.883000000000003</v>
      </c>
      <c r="P84" s="740">
        <v>66.89</v>
      </c>
      <c r="Q84" s="732">
        <v>23.875</v>
      </c>
      <c r="R84" s="740">
        <v>40.53</v>
      </c>
      <c r="S84" s="732">
        <v>33.975000000000001</v>
      </c>
      <c r="T84" s="740">
        <v>38.159999999999997</v>
      </c>
      <c r="U84" s="732">
        <v>15.968</v>
      </c>
      <c r="V84" s="740">
        <v>21.83</v>
      </c>
      <c r="W84" s="732">
        <v>41.993000000000002</v>
      </c>
      <c r="X84" s="741">
        <v>48.6</v>
      </c>
    </row>
    <row r="85" spans="2:24" x14ac:dyDescent="0.2">
      <c r="B85" s="731" t="s">
        <v>95</v>
      </c>
      <c r="C85" s="732">
        <v>9.5340000000000007</v>
      </c>
      <c r="D85" s="740">
        <v>32.33</v>
      </c>
      <c r="E85" s="732">
        <v>10.867000000000001</v>
      </c>
      <c r="F85" s="740">
        <v>38.659999999999997</v>
      </c>
      <c r="G85" s="732">
        <v>23.756</v>
      </c>
      <c r="H85" s="740">
        <v>46.97</v>
      </c>
      <c r="I85" s="732">
        <v>19.2</v>
      </c>
      <c r="J85" s="740">
        <v>45.27</v>
      </c>
      <c r="K85" s="732">
        <v>25.518999999999998</v>
      </c>
      <c r="L85" s="740">
        <v>78.14</v>
      </c>
      <c r="M85" s="732">
        <v>15.396000000000001</v>
      </c>
      <c r="N85" s="740">
        <v>68.819999999999993</v>
      </c>
      <c r="O85" s="732">
        <v>5.5759999999999996</v>
      </c>
      <c r="P85" s="740">
        <v>38.81</v>
      </c>
      <c r="Q85" s="732">
        <v>6.27</v>
      </c>
      <c r="R85" s="740">
        <v>36.340000000000003</v>
      </c>
      <c r="S85" s="732">
        <v>41.987000000000002</v>
      </c>
      <c r="T85" s="740">
        <v>68.33</v>
      </c>
      <c r="U85" s="732">
        <v>16.123999999999999</v>
      </c>
      <c r="V85" s="740">
        <v>54.08</v>
      </c>
      <c r="W85" s="732">
        <v>4.5590000000000002</v>
      </c>
      <c r="X85" s="741">
        <v>38.28</v>
      </c>
    </row>
    <row r="86" spans="2:24" x14ac:dyDescent="0.2">
      <c r="B86" s="731" t="s">
        <v>96</v>
      </c>
      <c r="C86" s="732">
        <v>11.739000000000001</v>
      </c>
      <c r="D86" s="740">
        <v>55.29</v>
      </c>
      <c r="E86" s="732">
        <v>10.903</v>
      </c>
      <c r="F86" s="740">
        <v>59.36</v>
      </c>
      <c r="G86" s="732">
        <v>13.853</v>
      </c>
      <c r="H86" s="740">
        <v>56.61</v>
      </c>
      <c r="I86" s="732">
        <v>2.0390000000000001</v>
      </c>
      <c r="J86" s="740">
        <v>48.4</v>
      </c>
      <c r="K86" s="732">
        <v>2.7989999999999999</v>
      </c>
      <c r="L86" s="740">
        <v>51.29</v>
      </c>
      <c r="M86" s="732">
        <v>4.2869999999999999</v>
      </c>
      <c r="N86" s="740">
        <v>47.16</v>
      </c>
      <c r="O86" s="732">
        <v>4.657</v>
      </c>
      <c r="P86" s="740">
        <v>43.3</v>
      </c>
      <c r="Q86" s="732">
        <v>8.8249999999999993</v>
      </c>
      <c r="R86" s="740">
        <v>46.15</v>
      </c>
      <c r="S86" s="732">
        <v>7.9359999999999999</v>
      </c>
      <c r="T86" s="740">
        <v>49.79</v>
      </c>
      <c r="U86" s="732">
        <v>10.238</v>
      </c>
      <c r="V86" s="740">
        <v>62.76</v>
      </c>
      <c r="W86" s="732">
        <v>9.0779999999999994</v>
      </c>
      <c r="X86" s="741">
        <v>59.4</v>
      </c>
    </row>
    <row r="87" spans="2:24" x14ac:dyDescent="0.2">
      <c r="B87" s="731" t="s">
        <v>97</v>
      </c>
      <c r="C87" s="732">
        <v>41.161999999999999</v>
      </c>
      <c r="D87" s="740">
        <v>36.83</v>
      </c>
      <c r="E87" s="732">
        <v>29.129000000000001</v>
      </c>
      <c r="F87" s="740">
        <v>36.24</v>
      </c>
      <c r="G87" s="732">
        <v>13.848000000000001</v>
      </c>
      <c r="H87" s="740">
        <v>38.31</v>
      </c>
      <c r="I87" s="732">
        <v>6.72</v>
      </c>
      <c r="J87" s="740">
        <v>31.42</v>
      </c>
      <c r="K87" s="732">
        <v>8.7590000000000003</v>
      </c>
      <c r="L87" s="740">
        <v>35.799999999999997</v>
      </c>
      <c r="M87" s="732">
        <v>8.6349999999999998</v>
      </c>
      <c r="N87" s="740">
        <v>26.98</v>
      </c>
      <c r="O87" s="732">
        <v>10.534000000000001</v>
      </c>
      <c r="P87" s="740">
        <v>24.85</v>
      </c>
      <c r="Q87" s="732">
        <v>12.869</v>
      </c>
      <c r="R87" s="740">
        <v>23.85</v>
      </c>
      <c r="S87" s="732">
        <v>17.201000000000001</v>
      </c>
      <c r="T87" s="740">
        <v>36.479999999999997</v>
      </c>
      <c r="U87" s="732">
        <v>15.77</v>
      </c>
      <c r="V87" s="740">
        <v>30.2</v>
      </c>
      <c r="W87" s="732">
        <v>17.754000000000001</v>
      </c>
      <c r="X87" s="741">
        <v>36.479999999999997</v>
      </c>
    </row>
    <row r="88" spans="2:24" x14ac:dyDescent="0.2">
      <c r="B88" s="731" t="s">
        <v>98</v>
      </c>
      <c r="C88" s="732">
        <v>33.841000000000001</v>
      </c>
      <c r="D88" s="740">
        <v>28.51</v>
      </c>
      <c r="E88" s="732">
        <v>44.801000000000002</v>
      </c>
      <c r="F88" s="740">
        <v>30.34</v>
      </c>
      <c r="G88" s="732">
        <v>31.507000000000001</v>
      </c>
      <c r="H88" s="740">
        <v>31.63</v>
      </c>
      <c r="I88" s="732">
        <v>14.045999999999999</v>
      </c>
      <c r="J88" s="740">
        <v>25.31</v>
      </c>
      <c r="K88" s="732">
        <v>18.143999999999998</v>
      </c>
      <c r="L88" s="740">
        <v>30.9</v>
      </c>
      <c r="M88" s="732">
        <v>12.367000000000001</v>
      </c>
      <c r="N88" s="740">
        <v>20.58</v>
      </c>
      <c r="O88" s="732">
        <v>16.323</v>
      </c>
      <c r="P88" s="740">
        <v>18.21</v>
      </c>
      <c r="Q88" s="732">
        <v>20.780999999999999</v>
      </c>
      <c r="R88" s="740">
        <v>21.01</v>
      </c>
      <c r="S88" s="732">
        <v>18.481000000000002</v>
      </c>
      <c r="T88" s="740">
        <v>23.37</v>
      </c>
      <c r="U88" s="732">
        <v>18.241</v>
      </c>
      <c r="V88" s="740">
        <v>24.05</v>
      </c>
      <c r="W88" s="732">
        <v>37.898000000000003</v>
      </c>
      <c r="X88" s="741">
        <v>28.11</v>
      </c>
    </row>
    <row r="89" spans="2:24" x14ac:dyDescent="0.2">
      <c r="B89" s="731" t="s">
        <v>99</v>
      </c>
      <c r="C89" s="732">
        <v>7.3049999999999997</v>
      </c>
      <c r="D89" s="740">
        <v>30.27</v>
      </c>
      <c r="E89" s="732">
        <v>8.4849999999999994</v>
      </c>
      <c r="F89" s="740">
        <v>23.78</v>
      </c>
      <c r="G89" s="732">
        <v>14.965999999999999</v>
      </c>
      <c r="H89" s="740">
        <v>39.15</v>
      </c>
      <c r="I89" s="732">
        <v>9.3209999999999997</v>
      </c>
      <c r="J89" s="740">
        <v>23.56</v>
      </c>
      <c r="K89" s="732">
        <v>15.634</v>
      </c>
      <c r="L89" s="740">
        <v>33.72</v>
      </c>
      <c r="M89" s="732">
        <v>10.798</v>
      </c>
      <c r="N89" s="740">
        <v>22.32</v>
      </c>
      <c r="O89" s="732">
        <v>18.581</v>
      </c>
      <c r="P89" s="740">
        <v>29.96</v>
      </c>
      <c r="Q89" s="732">
        <v>13.337999999999999</v>
      </c>
      <c r="R89" s="740">
        <v>28.69</v>
      </c>
      <c r="S89" s="732">
        <v>41.082999999999998</v>
      </c>
      <c r="T89" s="740">
        <v>57.18</v>
      </c>
      <c r="U89" s="732">
        <v>11.128</v>
      </c>
      <c r="V89" s="740">
        <v>31.88</v>
      </c>
      <c r="W89" s="732">
        <v>7.3760000000000003</v>
      </c>
      <c r="X89" s="741">
        <v>23.79</v>
      </c>
    </row>
    <row r="90" spans="2:24" x14ac:dyDescent="0.2">
      <c r="B90" s="731" t="s">
        <v>100</v>
      </c>
      <c r="C90" s="732">
        <v>4.4829999999999997</v>
      </c>
      <c r="D90" s="740">
        <v>43.35</v>
      </c>
      <c r="E90" s="732">
        <v>4.3259999999999996</v>
      </c>
      <c r="F90" s="740">
        <v>44.14</v>
      </c>
      <c r="G90" s="732">
        <v>8.9410000000000007</v>
      </c>
      <c r="H90" s="740">
        <v>63.67</v>
      </c>
      <c r="I90" s="732">
        <v>4.54</v>
      </c>
      <c r="J90" s="740">
        <v>36.479999999999997</v>
      </c>
      <c r="K90" s="732">
        <v>2.8330000000000002</v>
      </c>
      <c r="L90" s="740">
        <v>28.85</v>
      </c>
      <c r="M90" s="732">
        <v>6.1550000000000002</v>
      </c>
      <c r="N90" s="740">
        <v>33.86</v>
      </c>
      <c r="O90" s="732">
        <v>3.4020000000000001</v>
      </c>
      <c r="P90" s="740">
        <v>26.33</v>
      </c>
      <c r="Q90" s="732">
        <v>5.1150000000000002</v>
      </c>
      <c r="R90" s="740">
        <v>27.71</v>
      </c>
      <c r="S90" s="732">
        <v>11.9</v>
      </c>
      <c r="T90" s="740">
        <v>47.87</v>
      </c>
      <c r="U90" s="732">
        <v>2.1749999999999998</v>
      </c>
      <c r="V90" s="740">
        <v>27.21</v>
      </c>
      <c r="W90" s="732">
        <v>3.121</v>
      </c>
      <c r="X90" s="741">
        <v>34.340000000000003</v>
      </c>
    </row>
    <row r="91" spans="2:24" x14ac:dyDescent="0.2">
      <c r="B91" s="731" t="s">
        <v>101</v>
      </c>
      <c r="C91" s="732">
        <v>3.2519999999999998</v>
      </c>
      <c r="D91" s="740">
        <v>45.29</v>
      </c>
      <c r="E91" s="732">
        <v>1.7569999999999999</v>
      </c>
      <c r="F91" s="740">
        <v>57.5</v>
      </c>
      <c r="G91" s="732">
        <v>1.337</v>
      </c>
      <c r="H91" s="740">
        <v>31.68</v>
      </c>
      <c r="I91" s="732">
        <v>1.2090000000000001</v>
      </c>
      <c r="J91" s="740">
        <v>28.35</v>
      </c>
      <c r="K91" s="732">
        <v>1.34</v>
      </c>
      <c r="L91" s="740">
        <v>26.38</v>
      </c>
      <c r="M91" s="732">
        <v>1.4279999999999999</v>
      </c>
      <c r="N91" s="740">
        <v>25.49</v>
      </c>
      <c r="O91" s="732">
        <v>1.536</v>
      </c>
      <c r="P91" s="740">
        <v>24.33</v>
      </c>
      <c r="Q91" s="732">
        <v>1.544</v>
      </c>
      <c r="R91" s="740">
        <v>24.46</v>
      </c>
      <c r="S91" s="732">
        <v>1.744</v>
      </c>
      <c r="T91" s="740">
        <v>25.33</v>
      </c>
      <c r="U91" s="732">
        <v>1.8149999999999999</v>
      </c>
      <c r="V91" s="740">
        <v>24.89</v>
      </c>
      <c r="W91" s="732">
        <v>3.0720000000000001</v>
      </c>
      <c r="X91" s="741">
        <v>31.39</v>
      </c>
    </row>
    <row r="92" spans="2:24" x14ac:dyDescent="0.2">
      <c r="B92" s="731" t="s">
        <v>102</v>
      </c>
      <c r="C92" s="732">
        <v>6.9290000000000003</v>
      </c>
      <c r="D92" s="740">
        <v>68.709999999999994</v>
      </c>
      <c r="E92" s="732">
        <v>2.3490000000000002</v>
      </c>
      <c r="F92" s="740">
        <v>55.62</v>
      </c>
      <c r="G92" s="732">
        <v>0.496</v>
      </c>
      <c r="H92" s="740">
        <v>52.35</v>
      </c>
      <c r="I92" s="732">
        <v>0.115</v>
      </c>
      <c r="J92" s="740">
        <v>52.21</v>
      </c>
      <c r="K92" s="732">
        <v>0.93100000000000005</v>
      </c>
      <c r="L92" s="740">
        <v>74.959999999999994</v>
      </c>
      <c r="M92" s="732">
        <v>1.3029999999999999</v>
      </c>
      <c r="N92" s="740">
        <v>61.93</v>
      </c>
      <c r="O92" s="732">
        <v>1.288</v>
      </c>
      <c r="P92" s="740">
        <v>62.2</v>
      </c>
      <c r="Q92" s="732">
        <v>1.262</v>
      </c>
      <c r="R92" s="740">
        <v>64.239999999999995</v>
      </c>
      <c r="S92" s="732">
        <v>1.4219999999999999</v>
      </c>
      <c r="T92" s="740">
        <v>59.37</v>
      </c>
      <c r="U92" s="732">
        <v>6.0979999999999999</v>
      </c>
      <c r="V92" s="740">
        <v>82.13</v>
      </c>
      <c r="W92" s="732">
        <v>1.1080000000000001</v>
      </c>
      <c r="X92" s="741">
        <v>57.92</v>
      </c>
    </row>
    <row r="93" spans="2:24" x14ac:dyDescent="0.2">
      <c r="B93" s="731" t="s">
        <v>103</v>
      </c>
      <c r="C93" s="732">
        <v>0.96599999999999997</v>
      </c>
      <c r="D93" s="740">
        <v>27.72</v>
      </c>
      <c r="E93" s="732">
        <v>1.3460000000000001</v>
      </c>
      <c r="F93" s="740">
        <v>39.81</v>
      </c>
      <c r="G93" s="732">
        <v>1.4139999999999999</v>
      </c>
      <c r="H93" s="740">
        <v>38.159999999999997</v>
      </c>
      <c r="I93" s="732">
        <v>1.542</v>
      </c>
      <c r="J93" s="740">
        <v>35.89</v>
      </c>
      <c r="K93" s="732">
        <v>1.659</v>
      </c>
      <c r="L93" s="740">
        <v>34.450000000000003</v>
      </c>
      <c r="M93" s="732">
        <v>2.1549999999999998</v>
      </c>
      <c r="N93" s="740">
        <v>32.65</v>
      </c>
      <c r="O93" s="732">
        <v>3.7719999999999998</v>
      </c>
      <c r="P93" s="740">
        <v>46.23</v>
      </c>
      <c r="Q93" s="732">
        <v>2.746</v>
      </c>
      <c r="R93" s="740">
        <v>40.15</v>
      </c>
      <c r="S93" s="732">
        <v>3.8</v>
      </c>
      <c r="T93" s="740">
        <v>45.29</v>
      </c>
      <c r="U93" s="732">
        <v>2.028</v>
      </c>
      <c r="V93" s="740">
        <v>43.44</v>
      </c>
      <c r="W93" s="732">
        <v>9.6300000000000008</v>
      </c>
      <c r="X93" s="741">
        <v>79.89</v>
      </c>
    </row>
    <row r="94" spans="2:24" ht="13.5" thickBot="1" x14ac:dyDescent="0.25">
      <c r="B94" s="764" t="s">
        <v>104</v>
      </c>
      <c r="C94" s="734">
        <v>12.311</v>
      </c>
      <c r="D94" s="742">
        <v>22.7</v>
      </c>
      <c r="E94" s="734">
        <v>23.329000000000001</v>
      </c>
      <c r="F94" s="742">
        <v>32.65</v>
      </c>
      <c r="G94" s="734">
        <v>12.895</v>
      </c>
      <c r="H94" s="742">
        <v>24.02</v>
      </c>
      <c r="I94" s="734">
        <v>11.933999999999999</v>
      </c>
      <c r="J94" s="742">
        <v>20.84</v>
      </c>
      <c r="K94" s="734">
        <v>13.79</v>
      </c>
      <c r="L94" s="742">
        <v>20.68</v>
      </c>
      <c r="M94" s="734">
        <v>20.494</v>
      </c>
      <c r="N94" s="742">
        <v>28.85</v>
      </c>
      <c r="O94" s="734">
        <v>16.2</v>
      </c>
      <c r="P94" s="742">
        <v>19.260000000000002</v>
      </c>
      <c r="Q94" s="734">
        <v>19.271999999999998</v>
      </c>
      <c r="R94" s="742">
        <v>23.65</v>
      </c>
      <c r="S94" s="734">
        <v>27.542000000000002</v>
      </c>
      <c r="T94" s="742">
        <v>33.33</v>
      </c>
      <c r="U94" s="734">
        <v>19.544</v>
      </c>
      <c r="V94" s="742">
        <v>26.83</v>
      </c>
      <c r="W94" s="734">
        <v>51.466999999999999</v>
      </c>
      <c r="X94" s="743">
        <v>35.06</v>
      </c>
    </row>
    <row r="97" spans="2:14" x14ac:dyDescent="0.2">
      <c r="B97" s="799" t="s">
        <v>742</v>
      </c>
      <c r="C97" s="725" t="s">
        <v>333</v>
      </c>
      <c r="D97" s="725" t="s">
        <v>224</v>
      </c>
      <c r="E97" s="725" t="s">
        <v>227</v>
      </c>
      <c r="F97" s="725" t="s">
        <v>228</v>
      </c>
      <c r="G97" s="725" t="s">
        <v>229</v>
      </c>
      <c r="H97" s="725" t="s">
        <v>230</v>
      </c>
      <c r="I97" s="725" t="s">
        <v>334</v>
      </c>
      <c r="J97" s="725" t="s">
        <v>335</v>
      </c>
      <c r="K97" s="725" t="s">
        <v>233</v>
      </c>
      <c r="L97" s="725" t="s">
        <v>234</v>
      </c>
      <c r="M97" s="725" t="s">
        <v>235</v>
      </c>
      <c r="N97" s="744"/>
    </row>
    <row r="98" spans="2:14" x14ac:dyDescent="0.2">
      <c r="B98" s="800"/>
      <c r="C98" s="724" t="s">
        <v>310</v>
      </c>
      <c r="D98" s="724" t="s">
        <v>310</v>
      </c>
      <c r="E98" s="724" t="s">
        <v>310</v>
      </c>
      <c r="F98" s="724" t="s">
        <v>310</v>
      </c>
      <c r="G98" s="724" t="s">
        <v>310</v>
      </c>
      <c r="H98" s="724" t="s">
        <v>310</v>
      </c>
      <c r="I98" s="724" t="s">
        <v>310</v>
      </c>
      <c r="J98" s="724" t="s">
        <v>310</v>
      </c>
      <c r="K98" s="724" t="s">
        <v>310</v>
      </c>
      <c r="L98" s="724" t="s">
        <v>310</v>
      </c>
      <c r="M98" s="726" t="s">
        <v>310</v>
      </c>
      <c r="N98" s="745"/>
    </row>
    <row r="99" spans="2:14" ht="41.25" thickBot="1" x14ac:dyDescent="0.25">
      <c r="B99" s="801"/>
      <c r="C99" s="727" t="s">
        <v>327</v>
      </c>
      <c r="D99" s="727" t="s">
        <v>327</v>
      </c>
      <c r="E99" s="727" t="s">
        <v>327</v>
      </c>
      <c r="F99" s="727" t="s">
        <v>327</v>
      </c>
      <c r="G99" s="727" t="s">
        <v>327</v>
      </c>
      <c r="H99" s="727" t="s">
        <v>327</v>
      </c>
      <c r="I99" s="727" t="s">
        <v>327</v>
      </c>
      <c r="J99" s="727" t="s">
        <v>327</v>
      </c>
      <c r="K99" s="727" t="s">
        <v>327</v>
      </c>
      <c r="L99" s="727" t="s">
        <v>327</v>
      </c>
      <c r="M99" s="727" t="s">
        <v>327</v>
      </c>
      <c r="N99" s="746"/>
    </row>
    <row r="100" spans="2:14" ht="25.5" x14ac:dyDescent="0.2">
      <c r="B100" s="760" t="s">
        <v>105</v>
      </c>
      <c r="C100" s="761">
        <f t="shared" ref="C100:C108" si="17">C83</f>
        <v>175.386</v>
      </c>
      <c r="D100" s="761">
        <f t="shared" ref="D100:D108" si="18">E83</f>
        <v>181.68</v>
      </c>
      <c r="E100" s="761">
        <f t="shared" ref="E100:E108" si="19">G83</f>
        <v>153.43700000000001</v>
      </c>
      <c r="F100" s="761">
        <f t="shared" ref="F100:F108" si="20">I83</f>
        <v>132.709</v>
      </c>
      <c r="G100" s="761">
        <f t="shared" ref="G100:G108" si="21">K83</f>
        <v>109.968</v>
      </c>
      <c r="H100" s="761">
        <f t="shared" ref="H100:H108" si="22">M83</f>
        <v>99.257000000000005</v>
      </c>
      <c r="I100" s="761">
        <f t="shared" ref="I100:I108" si="23">O83</f>
        <v>122.413</v>
      </c>
      <c r="J100" s="761">
        <f t="shared" ref="J100:J108" si="24">Q83</f>
        <v>113.898</v>
      </c>
      <c r="K100" s="761">
        <f t="shared" ref="K100:K108" si="25">S83</f>
        <v>206.43100000000001</v>
      </c>
      <c r="L100" s="761">
        <f t="shared" ref="L100:L108" si="26">U83</f>
        <v>115.17100000000001</v>
      </c>
      <c r="M100" s="762">
        <f t="shared" ref="M100:M108" si="27">W83</f>
        <v>186.05799999999999</v>
      </c>
      <c r="N100" s="729"/>
    </row>
    <row r="101" spans="2:14" x14ac:dyDescent="0.2">
      <c r="B101" s="750" t="s">
        <v>94</v>
      </c>
      <c r="C101" s="751">
        <f t="shared" si="17"/>
        <v>44.963999999999999</v>
      </c>
      <c r="D101" s="751">
        <f t="shared" si="18"/>
        <v>46.512999999999998</v>
      </c>
      <c r="E101" s="751">
        <f t="shared" si="19"/>
        <v>34.301000000000002</v>
      </c>
      <c r="F101" s="751">
        <f t="shared" si="20"/>
        <v>61.877000000000002</v>
      </c>
      <c r="G101" s="751">
        <f t="shared" si="21"/>
        <v>24.667999999999999</v>
      </c>
      <c r="H101" s="751">
        <f t="shared" si="22"/>
        <v>16.32</v>
      </c>
      <c r="I101" s="751">
        <f t="shared" si="23"/>
        <v>40.883000000000003</v>
      </c>
      <c r="J101" s="751">
        <f t="shared" si="24"/>
        <v>23.875</v>
      </c>
      <c r="K101" s="751">
        <f t="shared" si="25"/>
        <v>33.975000000000001</v>
      </c>
      <c r="L101" s="751">
        <f t="shared" si="26"/>
        <v>15.968</v>
      </c>
      <c r="M101" s="752">
        <f t="shared" si="27"/>
        <v>41.993000000000002</v>
      </c>
      <c r="N101" s="732"/>
    </row>
    <row r="102" spans="2:14" x14ac:dyDescent="0.2">
      <c r="B102" s="750" t="s">
        <v>95</v>
      </c>
      <c r="C102" s="751">
        <f t="shared" si="17"/>
        <v>9.5340000000000007</v>
      </c>
      <c r="D102" s="751">
        <f t="shared" si="18"/>
        <v>10.867000000000001</v>
      </c>
      <c r="E102" s="751">
        <f t="shared" si="19"/>
        <v>23.756</v>
      </c>
      <c r="F102" s="751">
        <f t="shared" si="20"/>
        <v>19.2</v>
      </c>
      <c r="G102" s="751">
        <f t="shared" si="21"/>
        <v>25.518999999999998</v>
      </c>
      <c r="H102" s="751">
        <f t="shared" si="22"/>
        <v>15.396000000000001</v>
      </c>
      <c r="I102" s="751">
        <f t="shared" si="23"/>
        <v>5.5759999999999996</v>
      </c>
      <c r="J102" s="751">
        <f t="shared" si="24"/>
        <v>6.27</v>
      </c>
      <c r="K102" s="751">
        <f t="shared" si="25"/>
        <v>41.987000000000002</v>
      </c>
      <c r="L102" s="751">
        <f t="shared" si="26"/>
        <v>16.123999999999999</v>
      </c>
      <c r="M102" s="752">
        <f t="shared" si="27"/>
        <v>4.5590000000000002</v>
      </c>
      <c r="N102" s="732"/>
    </row>
    <row r="103" spans="2:14" x14ac:dyDescent="0.2">
      <c r="B103" s="750" t="s">
        <v>96</v>
      </c>
      <c r="C103" s="751">
        <f t="shared" si="17"/>
        <v>11.739000000000001</v>
      </c>
      <c r="D103" s="751">
        <f t="shared" si="18"/>
        <v>10.903</v>
      </c>
      <c r="E103" s="751">
        <f t="shared" si="19"/>
        <v>13.853</v>
      </c>
      <c r="F103" s="751">
        <f t="shared" si="20"/>
        <v>2.0390000000000001</v>
      </c>
      <c r="G103" s="751">
        <f t="shared" si="21"/>
        <v>2.7989999999999999</v>
      </c>
      <c r="H103" s="751">
        <f t="shared" si="22"/>
        <v>4.2869999999999999</v>
      </c>
      <c r="I103" s="751">
        <f t="shared" si="23"/>
        <v>4.657</v>
      </c>
      <c r="J103" s="751">
        <f t="shared" si="24"/>
        <v>8.8249999999999993</v>
      </c>
      <c r="K103" s="751">
        <f t="shared" si="25"/>
        <v>7.9359999999999999</v>
      </c>
      <c r="L103" s="751">
        <f t="shared" si="26"/>
        <v>10.238</v>
      </c>
      <c r="M103" s="752">
        <f t="shared" si="27"/>
        <v>9.0779999999999994</v>
      </c>
      <c r="N103" s="732"/>
    </row>
    <row r="104" spans="2:14" x14ac:dyDescent="0.2">
      <c r="B104" s="750" t="s">
        <v>97</v>
      </c>
      <c r="C104" s="751">
        <f t="shared" si="17"/>
        <v>41.161999999999999</v>
      </c>
      <c r="D104" s="751">
        <f t="shared" si="18"/>
        <v>29.129000000000001</v>
      </c>
      <c r="E104" s="751">
        <f t="shared" si="19"/>
        <v>13.848000000000001</v>
      </c>
      <c r="F104" s="751">
        <f t="shared" si="20"/>
        <v>6.72</v>
      </c>
      <c r="G104" s="751">
        <f t="shared" si="21"/>
        <v>8.7590000000000003</v>
      </c>
      <c r="H104" s="751">
        <f t="shared" si="22"/>
        <v>8.6349999999999998</v>
      </c>
      <c r="I104" s="751">
        <f t="shared" si="23"/>
        <v>10.534000000000001</v>
      </c>
      <c r="J104" s="751">
        <f t="shared" si="24"/>
        <v>12.869</v>
      </c>
      <c r="K104" s="751">
        <f t="shared" si="25"/>
        <v>17.201000000000001</v>
      </c>
      <c r="L104" s="751">
        <f t="shared" si="26"/>
        <v>15.77</v>
      </c>
      <c r="M104" s="752">
        <f t="shared" si="27"/>
        <v>17.754000000000001</v>
      </c>
      <c r="N104" s="732"/>
    </row>
    <row r="105" spans="2:14" x14ac:dyDescent="0.2">
      <c r="B105" s="750" t="s">
        <v>98</v>
      </c>
      <c r="C105" s="751">
        <f t="shared" si="17"/>
        <v>33.841000000000001</v>
      </c>
      <c r="D105" s="751">
        <f t="shared" si="18"/>
        <v>44.801000000000002</v>
      </c>
      <c r="E105" s="751">
        <f t="shared" si="19"/>
        <v>31.507000000000001</v>
      </c>
      <c r="F105" s="751">
        <f t="shared" si="20"/>
        <v>14.045999999999999</v>
      </c>
      <c r="G105" s="751">
        <f t="shared" si="21"/>
        <v>18.143999999999998</v>
      </c>
      <c r="H105" s="751">
        <f t="shared" si="22"/>
        <v>12.367000000000001</v>
      </c>
      <c r="I105" s="751">
        <f t="shared" si="23"/>
        <v>16.323</v>
      </c>
      <c r="J105" s="751">
        <f t="shared" si="24"/>
        <v>20.780999999999999</v>
      </c>
      <c r="K105" s="751">
        <f t="shared" si="25"/>
        <v>18.481000000000002</v>
      </c>
      <c r="L105" s="751">
        <f t="shared" si="26"/>
        <v>18.241</v>
      </c>
      <c r="M105" s="752">
        <f t="shared" si="27"/>
        <v>37.898000000000003</v>
      </c>
      <c r="N105" s="732"/>
    </row>
    <row r="106" spans="2:14" x14ac:dyDescent="0.2">
      <c r="B106" s="750" t="s">
        <v>99</v>
      </c>
      <c r="C106" s="751">
        <f t="shared" si="17"/>
        <v>7.3049999999999997</v>
      </c>
      <c r="D106" s="751">
        <f t="shared" si="18"/>
        <v>8.4849999999999994</v>
      </c>
      <c r="E106" s="751">
        <f t="shared" si="19"/>
        <v>14.965999999999999</v>
      </c>
      <c r="F106" s="751">
        <f t="shared" si="20"/>
        <v>9.3209999999999997</v>
      </c>
      <c r="G106" s="751">
        <f t="shared" si="21"/>
        <v>15.634</v>
      </c>
      <c r="H106" s="751">
        <f t="shared" si="22"/>
        <v>10.798</v>
      </c>
      <c r="I106" s="751">
        <f t="shared" si="23"/>
        <v>18.581</v>
      </c>
      <c r="J106" s="751">
        <f t="shared" si="24"/>
        <v>13.337999999999999</v>
      </c>
      <c r="K106" s="751">
        <f t="shared" si="25"/>
        <v>41.082999999999998</v>
      </c>
      <c r="L106" s="751">
        <f t="shared" si="26"/>
        <v>11.128</v>
      </c>
      <c r="M106" s="752">
        <f t="shared" si="27"/>
        <v>7.3760000000000003</v>
      </c>
      <c r="N106" s="732"/>
    </row>
    <row r="107" spans="2:14" x14ac:dyDescent="0.2">
      <c r="B107" s="750" t="s">
        <v>100</v>
      </c>
      <c r="C107" s="751">
        <f t="shared" si="17"/>
        <v>4.4829999999999997</v>
      </c>
      <c r="D107" s="751">
        <f t="shared" si="18"/>
        <v>4.3259999999999996</v>
      </c>
      <c r="E107" s="751">
        <f t="shared" si="19"/>
        <v>8.9410000000000007</v>
      </c>
      <c r="F107" s="751">
        <f t="shared" si="20"/>
        <v>4.54</v>
      </c>
      <c r="G107" s="751">
        <f t="shared" si="21"/>
        <v>2.8330000000000002</v>
      </c>
      <c r="H107" s="751">
        <f t="shared" si="22"/>
        <v>6.1550000000000002</v>
      </c>
      <c r="I107" s="751">
        <f t="shared" si="23"/>
        <v>3.4020000000000001</v>
      </c>
      <c r="J107" s="751">
        <f t="shared" si="24"/>
        <v>5.1150000000000002</v>
      </c>
      <c r="K107" s="751">
        <f t="shared" si="25"/>
        <v>11.9</v>
      </c>
      <c r="L107" s="751">
        <f t="shared" si="26"/>
        <v>2.1749999999999998</v>
      </c>
      <c r="M107" s="752">
        <f t="shared" si="27"/>
        <v>3.121</v>
      </c>
      <c r="N107" s="732"/>
    </row>
    <row r="108" spans="2:14" x14ac:dyDescent="0.2">
      <c r="B108" s="750" t="s">
        <v>101</v>
      </c>
      <c r="C108" s="751">
        <f t="shared" si="17"/>
        <v>3.2519999999999998</v>
      </c>
      <c r="D108" s="751">
        <f t="shared" si="18"/>
        <v>1.7569999999999999</v>
      </c>
      <c r="E108" s="751">
        <f t="shared" si="19"/>
        <v>1.337</v>
      </c>
      <c r="F108" s="751">
        <f t="shared" si="20"/>
        <v>1.2090000000000001</v>
      </c>
      <c r="G108" s="751">
        <f t="shared" si="21"/>
        <v>1.34</v>
      </c>
      <c r="H108" s="751">
        <f t="shared" si="22"/>
        <v>1.4279999999999999</v>
      </c>
      <c r="I108" s="751">
        <f t="shared" si="23"/>
        <v>1.536</v>
      </c>
      <c r="J108" s="751">
        <f t="shared" si="24"/>
        <v>1.544</v>
      </c>
      <c r="K108" s="751">
        <f t="shared" si="25"/>
        <v>1.744</v>
      </c>
      <c r="L108" s="751">
        <f t="shared" si="26"/>
        <v>1.8149999999999999</v>
      </c>
      <c r="M108" s="752">
        <f t="shared" si="27"/>
        <v>3.0720000000000001</v>
      </c>
      <c r="N108" s="732"/>
    </row>
    <row r="109" spans="2:14" x14ac:dyDescent="0.2">
      <c r="B109" s="750" t="s">
        <v>102</v>
      </c>
      <c r="C109" s="751">
        <f t="shared" ref="C109:C111" si="28">C92</f>
        <v>6.9290000000000003</v>
      </c>
      <c r="D109" s="751">
        <f t="shared" ref="D109:D111" si="29">E92</f>
        <v>2.3490000000000002</v>
      </c>
      <c r="E109" s="751">
        <f t="shared" ref="E109:E111" si="30">G92</f>
        <v>0.496</v>
      </c>
      <c r="F109" s="751">
        <f t="shared" ref="F109:F111" si="31">I92</f>
        <v>0.115</v>
      </c>
      <c r="G109" s="751">
        <f t="shared" ref="G109:G111" si="32">K92</f>
        <v>0.93100000000000005</v>
      </c>
      <c r="H109" s="751">
        <f t="shared" ref="H109:H111" si="33">M92</f>
        <v>1.3029999999999999</v>
      </c>
      <c r="I109" s="751">
        <f t="shared" ref="I109:I111" si="34">O92</f>
        <v>1.288</v>
      </c>
      <c r="J109" s="751">
        <f t="shared" ref="J109:J111" si="35">Q92</f>
        <v>1.262</v>
      </c>
      <c r="K109" s="751">
        <f t="shared" ref="K109:K111" si="36">S92</f>
        <v>1.4219999999999999</v>
      </c>
      <c r="L109" s="751">
        <f t="shared" ref="L109:L111" si="37">U92</f>
        <v>6.0979999999999999</v>
      </c>
      <c r="M109" s="752">
        <f t="shared" ref="M109:M111" si="38">W92</f>
        <v>1.1080000000000001</v>
      </c>
      <c r="N109" s="732"/>
    </row>
    <row r="110" spans="2:14" x14ac:dyDescent="0.2">
      <c r="B110" s="750" t="s">
        <v>103</v>
      </c>
      <c r="C110" s="751">
        <f t="shared" si="28"/>
        <v>0.96599999999999997</v>
      </c>
      <c r="D110" s="751">
        <f t="shared" si="29"/>
        <v>1.3460000000000001</v>
      </c>
      <c r="E110" s="751">
        <f t="shared" si="30"/>
        <v>1.4139999999999999</v>
      </c>
      <c r="F110" s="751">
        <f t="shared" si="31"/>
        <v>1.542</v>
      </c>
      <c r="G110" s="751">
        <f t="shared" si="32"/>
        <v>1.659</v>
      </c>
      <c r="H110" s="751">
        <f t="shared" si="33"/>
        <v>2.1549999999999998</v>
      </c>
      <c r="I110" s="751">
        <f t="shared" si="34"/>
        <v>3.7719999999999998</v>
      </c>
      <c r="J110" s="751">
        <f t="shared" si="35"/>
        <v>2.746</v>
      </c>
      <c r="K110" s="751">
        <f t="shared" si="36"/>
        <v>3.8</v>
      </c>
      <c r="L110" s="751">
        <f t="shared" si="37"/>
        <v>2.028</v>
      </c>
      <c r="M110" s="752">
        <f t="shared" si="38"/>
        <v>9.6300000000000008</v>
      </c>
      <c r="N110" s="732"/>
    </row>
    <row r="111" spans="2:14" ht="13.5" thickBot="1" x14ac:dyDescent="0.25">
      <c r="B111" s="753" t="s">
        <v>104</v>
      </c>
      <c r="C111" s="754">
        <f t="shared" si="28"/>
        <v>12.311</v>
      </c>
      <c r="D111" s="754">
        <f t="shared" si="29"/>
        <v>23.329000000000001</v>
      </c>
      <c r="E111" s="754">
        <f t="shared" si="30"/>
        <v>12.895</v>
      </c>
      <c r="F111" s="754">
        <f t="shared" si="31"/>
        <v>11.933999999999999</v>
      </c>
      <c r="G111" s="754">
        <f t="shared" si="32"/>
        <v>13.79</v>
      </c>
      <c r="H111" s="754">
        <f t="shared" si="33"/>
        <v>20.494</v>
      </c>
      <c r="I111" s="754">
        <f t="shared" si="34"/>
        <v>16.2</v>
      </c>
      <c r="J111" s="754">
        <f t="shared" si="35"/>
        <v>19.271999999999998</v>
      </c>
      <c r="K111" s="754">
        <f t="shared" si="36"/>
        <v>27.542000000000002</v>
      </c>
      <c r="L111" s="754">
        <f t="shared" si="37"/>
        <v>19.544</v>
      </c>
      <c r="M111" s="755">
        <f t="shared" si="38"/>
        <v>51.466999999999999</v>
      </c>
      <c r="N111" s="732"/>
    </row>
    <row r="114" spans="2:14" x14ac:dyDescent="0.2">
      <c r="B114" s="799" t="s">
        <v>742</v>
      </c>
      <c r="C114" s="725" t="s">
        <v>333</v>
      </c>
      <c r="D114" s="725" t="s">
        <v>224</v>
      </c>
      <c r="E114" s="725" t="s">
        <v>227</v>
      </c>
      <c r="F114" s="725" t="s">
        <v>228</v>
      </c>
      <c r="G114" s="725" t="s">
        <v>229</v>
      </c>
      <c r="H114" s="725" t="s">
        <v>230</v>
      </c>
      <c r="I114" s="725" t="s">
        <v>334</v>
      </c>
      <c r="J114" s="725" t="s">
        <v>335</v>
      </c>
      <c r="K114" s="725" t="s">
        <v>233</v>
      </c>
      <c r="L114" s="725" t="s">
        <v>234</v>
      </c>
      <c r="M114" s="725" t="s">
        <v>235</v>
      </c>
      <c r="N114" s="744"/>
    </row>
    <row r="115" spans="2:14" x14ac:dyDescent="0.2">
      <c r="B115" s="800"/>
      <c r="C115" s="724" t="s">
        <v>489</v>
      </c>
      <c r="D115" s="724" t="s">
        <v>489</v>
      </c>
      <c r="E115" s="724" t="s">
        <v>489</v>
      </c>
      <c r="F115" s="724" t="s">
        <v>489</v>
      </c>
      <c r="G115" s="724" t="s">
        <v>489</v>
      </c>
      <c r="H115" s="724" t="s">
        <v>489</v>
      </c>
      <c r="I115" s="724" t="s">
        <v>489</v>
      </c>
      <c r="J115" s="724" t="s">
        <v>489</v>
      </c>
      <c r="K115" s="724" t="s">
        <v>489</v>
      </c>
      <c r="L115" s="724" t="s">
        <v>489</v>
      </c>
      <c r="M115" s="726" t="s">
        <v>489</v>
      </c>
      <c r="N115" s="745"/>
    </row>
    <row r="116" spans="2:14" ht="41.25" thickBot="1" x14ac:dyDescent="0.25">
      <c r="B116" s="801"/>
      <c r="C116" s="727" t="s">
        <v>327</v>
      </c>
      <c r="D116" s="727" t="s">
        <v>327</v>
      </c>
      <c r="E116" s="727" t="s">
        <v>327</v>
      </c>
      <c r="F116" s="727" t="s">
        <v>327</v>
      </c>
      <c r="G116" s="727" t="s">
        <v>327</v>
      </c>
      <c r="H116" s="727" t="s">
        <v>327</v>
      </c>
      <c r="I116" s="727" t="s">
        <v>327</v>
      </c>
      <c r="J116" s="727" t="s">
        <v>327</v>
      </c>
      <c r="K116" s="727" t="s">
        <v>327</v>
      </c>
      <c r="L116" s="727" t="s">
        <v>327</v>
      </c>
      <c r="M116" s="727" t="s">
        <v>327</v>
      </c>
      <c r="N116" s="746"/>
    </row>
    <row r="117" spans="2:14" ht="25.5" x14ac:dyDescent="0.2">
      <c r="B117" s="760" t="s">
        <v>105</v>
      </c>
      <c r="C117" s="761">
        <f t="shared" ref="C117:C128" si="39">SUM(C66,C83)</f>
        <v>176.208</v>
      </c>
      <c r="D117" s="761">
        <f t="shared" ref="D117:D128" si="40">SUM(D66,E83)</f>
        <v>182.85500000000002</v>
      </c>
      <c r="E117" s="761">
        <f t="shared" ref="E117:E128" si="41">SUM(E66,G83)</f>
        <v>155.125</v>
      </c>
      <c r="F117" s="761">
        <f t="shared" ref="F117:F128" si="42">SUM(F66,I83)</f>
        <v>139.053</v>
      </c>
      <c r="G117" s="761">
        <f t="shared" ref="G117:G128" si="43">SUM(G66,K83)</f>
        <v>113.339</v>
      </c>
      <c r="H117" s="761">
        <f t="shared" ref="H117:H128" si="44">SUM(H66,M83)</f>
        <v>105.842</v>
      </c>
      <c r="I117" s="761">
        <f t="shared" ref="I117:I128" si="45">SUM(I66,O83)</f>
        <v>128.208</v>
      </c>
      <c r="J117" s="761">
        <f t="shared" ref="J117:J128" si="46">SUM(J66,Q83)</f>
        <v>121.752</v>
      </c>
      <c r="K117" s="761">
        <f t="shared" ref="K117:K128" si="47">SUM(K66,S83)</f>
        <v>210.87</v>
      </c>
      <c r="L117" s="761">
        <f t="shared" ref="L117:L128" si="48">SUM(L66,U83)</f>
        <v>133.04599999999999</v>
      </c>
      <c r="M117" s="762">
        <f t="shared" ref="M117:M128" si="49">SUM(M66,W83)</f>
        <v>190.66899999999998</v>
      </c>
      <c r="N117" s="729"/>
    </row>
    <row r="118" spans="2:14" x14ac:dyDescent="0.2">
      <c r="B118" s="750" t="s">
        <v>94</v>
      </c>
      <c r="C118" s="751">
        <f t="shared" si="39"/>
        <v>45.19</v>
      </c>
      <c r="D118" s="751">
        <f t="shared" si="40"/>
        <v>46.766999999999996</v>
      </c>
      <c r="E118" s="751">
        <f t="shared" si="41"/>
        <v>34.805</v>
      </c>
      <c r="F118" s="751">
        <f t="shared" si="42"/>
        <v>62.561</v>
      </c>
      <c r="G118" s="751">
        <f t="shared" si="43"/>
        <v>25.356999999999999</v>
      </c>
      <c r="H118" s="751">
        <f t="shared" si="44"/>
        <v>17.058</v>
      </c>
      <c r="I118" s="751">
        <f t="shared" si="45"/>
        <v>41.659000000000006</v>
      </c>
      <c r="J118" s="751">
        <f t="shared" si="46"/>
        <v>24.638000000000002</v>
      </c>
      <c r="K118" s="751">
        <f t="shared" si="47"/>
        <v>34.731999999999999</v>
      </c>
      <c r="L118" s="751">
        <f t="shared" si="48"/>
        <v>19.841000000000001</v>
      </c>
      <c r="M118" s="752">
        <f t="shared" si="49"/>
        <v>43.53</v>
      </c>
      <c r="N118" s="732"/>
    </row>
    <row r="119" spans="2:14" x14ac:dyDescent="0.2">
      <c r="B119" s="750" t="s">
        <v>95</v>
      </c>
      <c r="C119" s="751">
        <f t="shared" si="39"/>
        <v>9.75</v>
      </c>
      <c r="D119" s="751">
        <f t="shared" si="40"/>
        <v>11.156000000000001</v>
      </c>
      <c r="E119" s="751">
        <f t="shared" si="41"/>
        <v>24.527000000000001</v>
      </c>
      <c r="F119" s="751">
        <f t="shared" si="42"/>
        <v>23.628</v>
      </c>
      <c r="G119" s="751">
        <f t="shared" si="43"/>
        <v>27.578999999999997</v>
      </c>
      <c r="H119" s="751">
        <f t="shared" si="44"/>
        <v>19.944000000000003</v>
      </c>
      <c r="I119" s="751">
        <f t="shared" si="45"/>
        <v>7.7859999999999996</v>
      </c>
      <c r="J119" s="751">
        <f t="shared" si="46"/>
        <v>10.773</v>
      </c>
      <c r="K119" s="751">
        <f t="shared" si="47"/>
        <v>43.972000000000001</v>
      </c>
      <c r="L119" s="751">
        <f t="shared" si="48"/>
        <v>27.637</v>
      </c>
      <c r="M119" s="752">
        <f t="shared" si="49"/>
        <v>6.6400000000000006</v>
      </c>
      <c r="N119" s="732"/>
    </row>
    <row r="120" spans="2:14" x14ac:dyDescent="0.2">
      <c r="B120" s="750" t="s">
        <v>96</v>
      </c>
      <c r="C120" s="751">
        <f t="shared" si="39"/>
        <v>11.756</v>
      </c>
      <c r="D120" s="751">
        <f t="shared" si="40"/>
        <v>10.927</v>
      </c>
      <c r="E120" s="751">
        <f t="shared" si="41"/>
        <v>13.87</v>
      </c>
      <c r="F120" s="751">
        <f t="shared" si="42"/>
        <v>2.3820000000000001</v>
      </c>
      <c r="G120" s="751">
        <f t="shared" si="43"/>
        <v>2.87</v>
      </c>
      <c r="H120" s="751">
        <f t="shared" si="44"/>
        <v>4.6159999999999997</v>
      </c>
      <c r="I120" s="751">
        <f t="shared" si="45"/>
        <v>5.3650000000000002</v>
      </c>
      <c r="J120" s="751">
        <f t="shared" si="46"/>
        <v>9.8119999999999994</v>
      </c>
      <c r="K120" s="751">
        <f t="shared" si="47"/>
        <v>8.77</v>
      </c>
      <c r="L120" s="751">
        <f t="shared" si="48"/>
        <v>10.588999999999999</v>
      </c>
      <c r="M120" s="752">
        <f t="shared" si="49"/>
        <v>9.32</v>
      </c>
      <c r="N120" s="732"/>
    </row>
    <row r="121" spans="2:14" x14ac:dyDescent="0.2">
      <c r="B121" s="750" t="s">
        <v>97</v>
      </c>
      <c r="C121" s="751">
        <f t="shared" si="39"/>
        <v>41.345999999999997</v>
      </c>
      <c r="D121" s="751">
        <f t="shared" si="40"/>
        <v>29.233000000000001</v>
      </c>
      <c r="E121" s="751">
        <f t="shared" si="41"/>
        <v>13.892000000000001</v>
      </c>
      <c r="F121" s="751">
        <f t="shared" si="42"/>
        <v>6.875</v>
      </c>
      <c r="G121" s="751">
        <f t="shared" si="43"/>
        <v>8.8320000000000007</v>
      </c>
      <c r="H121" s="751">
        <f t="shared" si="44"/>
        <v>8.770999999999999</v>
      </c>
      <c r="I121" s="751">
        <f t="shared" si="45"/>
        <v>11.075000000000001</v>
      </c>
      <c r="J121" s="751">
        <f t="shared" si="46"/>
        <v>13.141</v>
      </c>
      <c r="K121" s="751">
        <f t="shared" si="47"/>
        <v>17.433</v>
      </c>
      <c r="L121" s="751">
        <f t="shared" si="48"/>
        <v>16.048999999999999</v>
      </c>
      <c r="M121" s="752">
        <f t="shared" si="49"/>
        <v>17.895</v>
      </c>
      <c r="N121" s="732"/>
    </row>
    <row r="122" spans="2:14" x14ac:dyDescent="0.2">
      <c r="B122" s="750" t="s">
        <v>98</v>
      </c>
      <c r="C122" s="751">
        <f t="shared" si="39"/>
        <v>33.902999999999999</v>
      </c>
      <c r="D122" s="751">
        <f t="shared" si="40"/>
        <v>45.021999999999998</v>
      </c>
      <c r="E122" s="751">
        <f t="shared" si="41"/>
        <v>31.689</v>
      </c>
      <c r="F122" s="751">
        <f t="shared" si="42"/>
        <v>14.363</v>
      </c>
      <c r="G122" s="751">
        <f t="shared" si="43"/>
        <v>18.340999999999998</v>
      </c>
      <c r="H122" s="751">
        <f t="shared" si="44"/>
        <v>12.727</v>
      </c>
      <c r="I122" s="751">
        <f t="shared" si="45"/>
        <v>17.114000000000001</v>
      </c>
      <c r="J122" s="751">
        <f t="shared" si="46"/>
        <v>21.288</v>
      </c>
      <c r="K122" s="751">
        <f t="shared" si="47"/>
        <v>18.696000000000002</v>
      </c>
      <c r="L122" s="751">
        <f t="shared" si="48"/>
        <v>18.998999999999999</v>
      </c>
      <c r="M122" s="752">
        <f t="shared" si="49"/>
        <v>38.203000000000003</v>
      </c>
      <c r="N122" s="732"/>
    </row>
    <row r="123" spans="2:14" x14ac:dyDescent="0.2">
      <c r="B123" s="750" t="s">
        <v>99</v>
      </c>
      <c r="C123" s="751">
        <f t="shared" si="39"/>
        <v>7.3220000000000001</v>
      </c>
      <c r="D123" s="751">
        <f t="shared" si="40"/>
        <v>8.5409999999999986</v>
      </c>
      <c r="E123" s="751">
        <f t="shared" si="41"/>
        <v>14.991999999999999</v>
      </c>
      <c r="F123" s="751">
        <f t="shared" si="42"/>
        <v>9.3699999999999992</v>
      </c>
      <c r="G123" s="751">
        <f t="shared" si="43"/>
        <v>15.693</v>
      </c>
      <c r="H123" s="751">
        <f t="shared" si="44"/>
        <v>10.852</v>
      </c>
      <c r="I123" s="751">
        <f t="shared" si="45"/>
        <v>18.634</v>
      </c>
      <c r="J123" s="751">
        <f t="shared" si="46"/>
        <v>13.395</v>
      </c>
      <c r="K123" s="751">
        <f t="shared" si="47"/>
        <v>41.138999999999996</v>
      </c>
      <c r="L123" s="751">
        <f t="shared" si="48"/>
        <v>11.26</v>
      </c>
      <c r="M123" s="752">
        <f t="shared" si="49"/>
        <v>7.4300000000000006</v>
      </c>
      <c r="N123" s="732"/>
    </row>
    <row r="124" spans="2:14" x14ac:dyDescent="0.2">
      <c r="B124" s="750" t="s">
        <v>100</v>
      </c>
      <c r="C124" s="751">
        <f t="shared" si="39"/>
        <v>4.4829999999999997</v>
      </c>
      <c r="D124" s="751">
        <f t="shared" si="40"/>
        <v>4.3309999999999995</v>
      </c>
      <c r="E124" s="751">
        <f t="shared" si="41"/>
        <v>8.9420000000000002</v>
      </c>
      <c r="F124" s="751">
        <f t="shared" si="42"/>
        <v>4.5449999999999999</v>
      </c>
      <c r="G124" s="751">
        <f t="shared" si="43"/>
        <v>2.8340000000000001</v>
      </c>
      <c r="H124" s="751">
        <f t="shared" si="44"/>
        <v>6.16</v>
      </c>
      <c r="I124" s="751">
        <f t="shared" si="45"/>
        <v>3.4079999999999999</v>
      </c>
      <c r="J124" s="751">
        <f t="shared" si="46"/>
        <v>5.1189999999999998</v>
      </c>
      <c r="K124" s="751">
        <f t="shared" si="47"/>
        <v>11.901</v>
      </c>
      <c r="L124" s="751">
        <f t="shared" si="48"/>
        <v>2.1789999999999998</v>
      </c>
      <c r="M124" s="752">
        <f t="shared" si="49"/>
        <v>3.121</v>
      </c>
      <c r="N124" s="732"/>
    </row>
    <row r="125" spans="2:14" x14ac:dyDescent="0.2">
      <c r="B125" s="750" t="s">
        <v>101</v>
      </c>
      <c r="C125" s="751">
        <f t="shared" si="39"/>
        <v>3.2519999999999998</v>
      </c>
      <c r="D125" s="751">
        <f t="shared" si="40"/>
        <v>1.7569999999999999</v>
      </c>
      <c r="E125" s="751">
        <f t="shared" si="41"/>
        <v>1.337</v>
      </c>
      <c r="F125" s="751">
        <f t="shared" si="42"/>
        <v>1.2090000000000001</v>
      </c>
      <c r="G125" s="751">
        <f t="shared" si="43"/>
        <v>1.34</v>
      </c>
      <c r="H125" s="751">
        <f t="shared" si="44"/>
        <v>1.4279999999999999</v>
      </c>
      <c r="I125" s="751">
        <f t="shared" si="45"/>
        <v>1.536</v>
      </c>
      <c r="J125" s="751">
        <f t="shared" si="46"/>
        <v>1.544</v>
      </c>
      <c r="K125" s="751">
        <f t="shared" si="47"/>
        <v>1.744</v>
      </c>
      <c r="L125" s="751">
        <f t="shared" si="48"/>
        <v>1.8149999999999999</v>
      </c>
      <c r="M125" s="752">
        <f t="shared" si="49"/>
        <v>3.0720000000000001</v>
      </c>
      <c r="N125" s="732"/>
    </row>
    <row r="126" spans="2:14" x14ac:dyDescent="0.2">
      <c r="B126" s="750" t="s">
        <v>102</v>
      </c>
      <c r="C126" s="751">
        <f t="shared" si="39"/>
        <v>6.9320000000000004</v>
      </c>
      <c r="D126" s="751">
        <f t="shared" si="40"/>
        <v>2.367</v>
      </c>
      <c r="E126" s="751">
        <f t="shared" si="41"/>
        <v>0.52200000000000002</v>
      </c>
      <c r="F126" s="751">
        <f t="shared" si="42"/>
        <v>0.14300000000000002</v>
      </c>
      <c r="G126" s="751">
        <f t="shared" si="43"/>
        <v>0.96900000000000008</v>
      </c>
      <c r="H126" s="751">
        <f t="shared" si="44"/>
        <v>1.3319999999999999</v>
      </c>
      <c r="I126" s="751">
        <f t="shared" si="45"/>
        <v>1.4180000000000001</v>
      </c>
      <c r="J126" s="751">
        <f t="shared" si="46"/>
        <v>1.292</v>
      </c>
      <c r="K126" s="751">
        <f t="shared" si="47"/>
        <v>1.4469999999999998</v>
      </c>
      <c r="L126" s="751">
        <f t="shared" si="48"/>
        <v>6.2139999999999995</v>
      </c>
      <c r="M126" s="752">
        <f t="shared" si="49"/>
        <v>1.1360000000000001</v>
      </c>
      <c r="N126" s="732"/>
    </row>
    <row r="127" spans="2:14" x14ac:dyDescent="0.2">
      <c r="B127" s="750" t="s">
        <v>103</v>
      </c>
      <c r="C127" s="751">
        <f t="shared" si="39"/>
        <v>0.96599999999999997</v>
      </c>
      <c r="D127" s="751">
        <f t="shared" si="40"/>
        <v>1.3460000000000001</v>
      </c>
      <c r="E127" s="751">
        <f t="shared" si="41"/>
        <v>1.4139999999999999</v>
      </c>
      <c r="F127" s="751">
        <f t="shared" si="42"/>
        <v>1.542</v>
      </c>
      <c r="G127" s="751">
        <f t="shared" si="43"/>
        <v>1.659</v>
      </c>
      <c r="H127" s="751">
        <f t="shared" si="44"/>
        <v>2.1549999999999998</v>
      </c>
      <c r="I127" s="751">
        <f t="shared" si="45"/>
        <v>3.7719999999999998</v>
      </c>
      <c r="J127" s="751">
        <f t="shared" si="46"/>
        <v>2.746</v>
      </c>
      <c r="K127" s="751">
        <f t="shared" si="47"/>
        <v>3.8</v>
      </c>
      <c r="L127" s="751">
        <f t="shared" si="48"/>
        <v>2.028</v>
      </c>
      <c r="M127" s="752">
        <f t="shared" si="49"/>
        <v>9.6300000000000008</v>
      </c>
      <c r="N127" s="732"/>
    </row>
    <row r="128" spans="2:14" ht="13.5" thickBot="1" x14ac:dyDescent="0.25">
      <c r="B128" s="753" t="s">
        <v>104</v>
      </c>
      <c r="C128" s="754">
        <f t="shared" si="39"/>
        <v>12.407999999999999</v>
      </c>
      <c r="D128" s="754">
        <f t="shared" si="40"/>
        <v>23.533000000000001</v>
      </c>
      <c r="E128" s="754">
        <f t="shared" si="41"/>
        <v>13.012</v>
      </c>
      <c r="F128" s="754">
        <f t="shared" si="42"/>
        <v>12.269</v>
      </c>
      <c r="G128" s="754">
        <f t="shared" si="43"/>
        <v>13.972999999999999</v>
      </c>
      <c r="H128" s="754">
        <f t="shared" si="44"/>
        <v>20.88</v>
      </c>
      <c r="I128" s="754">
        <f t="shared" si="45"/>
        <v>16.779999999999998</v>
      </c>
      <c r="J128" s="754">
        <f t="shared" si="46"/>
        <v>20.000999999999998</v>
      </c>
      <c r="K128" s="754">
        <f t="shared" si="47"/>
        <v>27.877000000000002</v>
      </c>
      <c r="L128" s="754">
        <f t="shared" si="48"/>
        <v>20.393000000000001</v>
      </c>
      <c r="M128" s="755">
        <f t="shared" si="49"/>
        <v>51.69</v>
      </c>
      <c r="N128" s="732"/>
    </row>
    <row r="130" spans="1:13" x14ac:dyDescent="0.2">
      <c r="A130" s="278"/>
    </row>
    <row r="131" spans="1:13" x14ac:dyDescent="0.2">
      <c r="B131" s="799" t="s">
        <v>742</v>
      </c>
      <c r="C131" s="725" t="s">
        <v>333</v>
      </c>
      <c r="D131" s="725" t="s">
        <v>224</v>
      </c>
      <c r="E131" s="725" t="s">
        <v>227</v>
      </c>
      <c r="F131" s="725" t="s">
        <v>228</v>
      </c>
      <c r="G131" s="725" t="s">
        <v>229</v>
      </c>
      <c r="H131" s="725" t="s">
        <v>230</v>
      </c>
      <c r="I131" s="725" t="s">
        <v>334</v>
      </c>
      <c r="J131" s="725" t="s">
        <v>335</v>
      </c>
      <c r="K131" s="725" t="s">
        <v>233</v>
      </c>
      <c r="L131" s="725" t="s">
        <v>234</v>
      </c>
      <c r="M131" s="747" t="s">
        <v>235</v>
      </c>
    </row>
    <row r="132" spans="1:13" x14ac:dyDescent="0.2">
      <c r="B132" s="800"/>
      <c r="C132" s="724" t="s">
        <v>78</v>
      </c>
      <c r="D132" s="724" t="s">
        <v>78</v>
      </c>
      <c r="E132" s="724" t="s">
        <v>78</v>
      </c>
      <c r="F132" s="724" t="s">
        <v>78</v>
      </c>
      <c r="G132" s="724" t="s">
        <v>78</v>
      </c>
      <c r="H132" s="724" t="s">
        <v>78</v>
      </c>
      <c r="I132" s="724" t="s">
        <v>78</v>
      </c>
      <c r="J132" s="724" t="s">
        <v>78</v>
      </c>
      <c r="K132" s="724" t="s">
        <v>78</v>
      </c>
      <c r="L132" s="724" t="s">
        <v>78</v>
      </c>
      <c r="M132" s="748" t="s">
        <v>78</v>
      </c>
    </row>
    <row r="133" spans="1:13" ht="41.25" thickBot="1" x14ac:dyDescent="0.25">
      <c r="B133" s="801"/>
      <c r="C133" s="727" t="s">
        <v>327</v>
      </c>
      <c r="D133" s="727" t="s">
        <v>327</v>
      </c>
      <c r="E133" s="727" t="s">
        <v>327</v>
      </c>
      <c r="F133" s="727" t="s">
        <v>327</v>
      </c>
      <c r="G133" s="727" t="s">
        <v>327</v>
      </c>
      <c r="H133" s="727" t="s">
        <v>327</v>
      </c>
      <c r="I133" s="727" t="s">
        <v>327</v>
      </c>
      <c r="J133" s="727" t="s">
        <v>327</v>
      </c>
      <c r="K133" s="727" t="s">
        <v>327</v>
      </c>
      <c r="L133" s="727" t="s">
        <v>327</v>
      </c>
      <c r="M133" s="749" t="s">
        <v>327</v>
      </c>
    </row>
    <row r="134" spans="1:13" x14ac:dyDescent="0.2">
      <c r="B134" s="763" t="s">
        <v>216</v>
      </c>
      <c r="C134" s="732">
        <v>0.46100000000000002</v>
      </c>
      <c r="D134" s="732">
        <v>0.89</v>
      </c>
      <c r="E134" s="732">
        <v>0.58099999999999996</v>
      </c>
      <c r="F134" s="732">
        <v>1.5389999999999999</v>
      </c>
      <c r="G134" s="732">
        <v>0.79500000000000004</v>
      </c>
      <c r="H134" s="732">
        <v>1.1259999999999999</v>
      </c>
      <c r="I134" s="732">
        <v>1.04</v>
      </c>
      <c r="J134" s="732">
        <v>1.341</v>
      </c>
      <c r="K134" s="732">
        <v>1.083</v>
      </c>
      <c r="L134" s="732">
        <v>4.2720000000000002</v>
      </c>
      <c r="M134" s="733">
        <v>1.5349999999999999</v>
      </c>
    </row>
    <row r="135" spans="1:13" x14ac:dyDescent="0.2">
      <c r="B135" s="731" t="s">
        <v>217</v>
      </c>
      <c r="C135" s="732">
        <v>5.6000000000000001E-2</v>
      </c>
      <c r="D135" s="732">
        <v>3.3000000000000002E-2</v>
      </c>
      <c r="E135" s="732">
        <v>0.125</v>
      </c>
      <c r="F135" s="732">
        <v>0.55500000000000005</v>
      </c>
      <c r="G135" s="732">
        <v>0.216</v>
      </c>
      <c r="H135" s="732">
        <v>0.42599999999999999</v>
      </c>
      <c r="I135" s="732">
        <v>0.35899999999999999</v>
      </c>
      <c r="J135" s="732">
        <v>0.40200000000000002</v>
      </c>
      <c r="K135" s="732">
        <v>0.20899999999999999</v>
      </c>
      <c r="L135" s="732">
        <v>1.873</v>
      </c>
      <c r="M135" s="733">
        <v>0.34300000000000003</v>
      </c>
    </row>
    <row r="136" spans="1:13" x14ac:dyDescent="0.2">
      <c r="B136" s="731" t="s">
        <v>218</v>
      </c>
      <c r="C136" s="732">
        <v>5.1999999999999998E-2</v>
      </c>
      <c r="D136" s="732">
        <v>3.4000000000000002E-2</v>
      </c>
      <c r="E136" s="732">
        <v>0.11799999999999999</v>
      </c>
      <c r="F136" s="732">
        <v>0.59</v>
      </c>
      <c r="G136" s="732">
        <v>0.22500000000000001</v>
      </c>
      <c r="H136" s="732">
        <v>0.51700000000000002</v>
      </c>
      <c r="I136" s="732">
        <v>0.42</v>
      </c>
      <c r="J136" s="732">
        <v>0.51800000000000002</v>
      </c>
      <c r="K136" s="732">
        <v>0.23</v>
      </c>
      <c r="L136" s="732">
        <v>1.8540000000000001</v>
      </c>
      <c r="M136" s="733">
        <v>0.33800000000000002</v>
      </c>
    </row>
    <row r="137" spans="1:13" x14ac:dyDescent="0.2">
      <c r="B137" s="731" t="s">
        <v>219</v>
      </c>
      <c r="C137" s="732">
        <v>0.13400000000000001</v>
      </c>
      <c r="D137" s="732">
        <v>9.7000000000000003E-2</v>
      </c>
      <c r="E137" s="732">
        <v>0.32800000000000001</v>
      </c>
      <c r="F137" s="732">
        <v>1.724</v>
      </c>
      <c r="G137" s="732">
        <v>0.78500000000000003</v>
      </c>
      <c r="H137" s="732">
        <v>1.964</v>
      </c>
      <c r="I137" s="732">
        <v>1.4910000000000001</v>
      </c>
      <c r="J137" s="732">
        <v>2.0379999999999998</v>
      </c>
      <c r="K137" s="732">
        <v>0.82399999999999995</v>
      </c>
      <c r="L137" s="732">
        <v>4.798</v>
      </c>
      <c r="M137" s="733">
        <v>0.94199999999999995</v>
      </c>
    </row>
    <row r="138" spans="1:13" x14ac:dyDescent="0.2">
      <c r="B138" s="731" t="s">
        <v>220</v>
      </c>
      <c r="C138" s="732">
        <v>8.8999999999999996E-2</v>
      </c>
      <c r="D138" s="732">
        <v>8.1000000000000003E-2</v>
      </c>
      <c r="E138" s="732">
        <v>0.318</v>
      </c>
      <c r="F138" s="732">
        <v>1.381</v>
      </c>
      <c r="G138" s="732">
        <v>0.89600000000000002</v>
      </c>
      <c r="H138" s="732">
        <v>1.899</v>
      </c>
      <c r="I138" s="732">
        <v>1.619</v>
      </c>
      <c r="J138" s="732">
        <v>2.5219999999999998</v>
      </c>
      <c r="K138" s="732">
        <v>1.252</v>
      </c>
      <c r="L138" s="732">
        <v>3.613</v>
      </c>
      <c r="M138" s="733">
        <v>0.88800000000000001</v>
      </c>
    </row>
    <row r="139" spans="1:13" x14ac:dyDescent="0.2">
      <c r="B139" s="731" t="s">
        <v>221</v>
      </c>
      <c r="C139" s="732">
        <v>2.1000000000000001E-2</v>
      </c>
      <c r="D139" s="732">
        <v>2.5999999999999999E-2</v>
      </c>
      <c r="E139" s="732">
        <v>0.129</v>
      </c>
      <c r="F139" s="732">
        <v>0.374</v>
      </c>
      <c r="G139" s="732">
        <v>0.309</v>
      </c>
      <c r="H139" s="732">
        <v>0.46500000000000002</v>
      </c>
      <c r="I139" s="732">
        <v>0.56599999999999995</v>
      </c>
      <c r="J139" s="732">
        <v>0.75900000000000001</v>
      </c>
      <c r="K139" s="732">
        <v>0.54400000000000004</v>
      </c>
      <c r="L139" s="732">
        <v>1.0149999999999999</v>
      </c>
      <c r="M139" s="733">
        <v>0.36599999999999999</v>
      </c>
    </row>
    <row r="140" spans="1:13" x14ac:dyDescent="0.2">
      <c r="B140" s="731" t="s">
        <v>222</v>
      </c>
      <c r="C140" s="732">
        <v>6.0000000000000001E-3</v>
      </c>
      <c r="D140" s="732">
        <v>1.0999999999999999E-2</v>
      </c>
      <c r="E140" s="732">
        <v>6.5000000000000002E-2</v>
      </c>
      <c r="F140" s="732">
        <v>0.125</v>
      </c>
      <c r="G140" s="732">
        <v>0.11700000000000001</v>
      </c>
      <c r="H140" s="732">
        <v>0.13400000000000001</v>
      </c>
      <c r="I140" s="732">
        <v>0.216</v>
      </c>
      <c r="J140" s="732">
        <v>0.218</v>
      </c>
      <c r="K140" s="732">
        <v>0.19400000000000001</v>
      </c>
      <c r="L140" s="732">
        <v>0.32400000000000001</v>
      </c>
      <c r="M140" s="733">
        <v>0.14399999999999999</v>
      </c>
    </row>
    <row r="141" spans="1:13" x14ac:dyDescent="0.2">
      <c r="B141" s="731" t="s">
        <v>223</v>
      </c>
      <c r="C141" s="732">
        <v>3.0000000000000001E-3</v>
      </c>
      <c r="D141" s="732">
        <v>4.0000000000000001E-3</v>
      </c>
      <c r="E141" s="732">
        <v>2.4E-2</v>
      </c>
      <c r="F141" s="732">
        <v>5.7000000000000002E-2</v>
      </c>
      <c r="G141" s="732">
        <v>2.8000000000000001E-2</v>
      </c>
      <c r="H141" s="732">
        <v>5.3999999999999999E-2</v>
      </c>
      <c r="I141" s="732">
        <v>8.3000000000000004E-2</v>
      </c>
      <c r="J141" s="732">
        <v>5.6000000000000001E-2</v>
      </c>
      <c r="K141" s="732">
        <v>0.10299999999999999</v>
      </c>
      <c r="L141" s="732">
        <v>0.126</v>
      </c>
      <c r="M141" s="733">
        <v>5.5E-2</v>
      </c>
    </row>
    <row r="142" spans="1:13" ht="13.5" thickBot="1" x14ac:dyDescent="0.25">
      <c r="B142" s="769" t="s">
        <v>80</v>
      </c>
      <c r="C142" s="770">
        <v>0.82199999999999995</v>
      </c>
      <c r="D142" s="770">
        <v>1.175</v>
      </c>
      <c r="E142" s="770">
        <v>1.6879999999999999</v>
      </c>
      <c r="F142" s="770">
        <v>6.3440000000000003</v>
      </c>
      <c r="G142" s="770">
        <v>3.371</v>
      </c>
      <c r="H142" s="770">
        <v>6.585</v>
      </c>
      <c r="I142" s="770">
        <v>5.7949999999999999</v>
      </c>
      <c r="J142" s="770">
        <v>7.8540000000000001</v>
      </c>
      <c r="K142" s="770">
        <v>4.4390000000000001</v>
      </c>
      <c r="L142" s="770">
        <v>17.875</v>
      </c>
      <c r="M142" s="773">
        <v>4.6109999999999998</v>
      </c>
    </row>
    <row r="145" spans="2:24" x14ac:dyDescent="0.2">
      <c r="B145" s="799" t="s">
        <v>742</v>
      </c>
      <c r="C145" s="802" t="s">
        <v>333</v>
      </c>
      <c r="D145" s="803"/>
      <c r="E145" s="802" t="s">
        <v>224</v>
      </c>
      <c r="F145" s="803"/>
      <c r="G145" s="802" t="s">
        <v>227</v>
      </c>
      <c r="H145" s="803"/>
      <c r="I145" s="802" t="s">
        <v>228</v>
      </c>
      <c r="J145" s="803"/>
      <c r="K145" s="802" t="s">
        <v>229</v>
      </c>
      <c r="L145" s="803"/>
      <c r="M145" s="802" t="s">
        <v>230</v>
      </c>
      <c r="N145" s="803"/>
      <c r="O145" s="802" t="s">
        <v>334</v>
      </c>
      <c r="P145" s="803"/>
      <c r="Q145" s="802" t="s">
        <v>335</v>
      </c>
      <c r="R145" s="803"/>
      <c r="S145" s="802" t="s">
        <v>233</v>
      </c>
      <c r="T145" s="803"/>
      <c r="U145" s="802" t="s">
        <v>234</v>
      </c>
      <c r="V145" s="803"/>
      <c r="W145" s="802" t="s">
        <v>235</v>
      </c>
      <c r="X145" s="816"/>
    </row>
    <row r="146" spans="2:24" x14ac:dyDescent="0.2">
      <c r="B146" s="800"/>
      <c r="C146" s="805" t="s">
        <v>79</v>
      </c>
      <c r="D146" s="806"/>
      <c r="E146" s="805" t="s">
        <v>79</v>
      </c>
      <c r="F146" s="806"/>
      <c r="G146" s="805" t="s">
        <v>79</v>
      </c>
      <c r="H146" s="806"/>
      <c r="I146" s="805" t="s">
        <v>79</v>
      </c>
      <c r="J146" s="806"/>
      <c r="K146" s="805" t="s">
        <v>79</v>
      </c>
      <c r="L146" s="806"/>
      <c r="M146" s="805" t="s">
        <v>79</v>
      </c>
      <c r="N146" s="806"/>
      <c r="O146" s="805"/>
      <c r="P146" s="806"/>
      <c r="Q146" s="805"/>
      <c r="R146" s="806"/>
      <c r="S146" s="805"/>
      <c r="T146" s="806"/>
      <c r="U146" s="805"/>
      <c r="V146" s="806"/>
      <c r="W146" s="805"/>
      <c r="X146" s="815"/>
    </row>
    <row r="147" spans="2:24" ht="41.25" thickBot="1" x14ac:dyDescent="0.25">
      <c r="B147" s="801"/>
      <c r="C147" s="727" t="s">
        <v>327</v>
      </c>
      <c r="D147" s="736" t="s">
        <v>82</v>
      </c>
      <c r="E147" s="727" t="s">
        <v>327</v>
      </c>
      <c r="F147" s="737" t="s">
        <v>82</v>
      </c>
      <c r="G147" s="727" t="s">
        <v>327</v>
      </c>
      <c r="H147" s="737" t="s">
        <v>82</v>
      </c>
      <c r="I147" s="727" t="s">
        <v>327</v>
      </c>
      <c r="J147" s="737" t="s">
        <v>82</v>
      </c>
      <c r="K147" s="727" t="s">
        <v>327</v>
      </c>
      <c r="L147" s="737" t="s">
        <v>82</v>
      </c>
      <c r="M147" s="727" t="s">
        <v>327</v>
      </c>
      <c r="N147" s="737" t="s">
        <v>82</v>
      </c>
      <c r="O147" s="727" t="s">
        <v>327</v>
      </c>
      <c r="P147" s="736" t="s">
        <v>82</v>
      </c>
      <c r="Q147" s="727" t="s">
        <v>327</v>
      </c>
      <c r="R147" s="736" t="s">
        <v>82</v>
      </c>
      <c r="S147" s="727" t="s">
        <v>327</v>
      </c>
      <c r="T147" s="736" t="s">
        <v>82</v>
      </c>
      <c r="U147" s="727" t="s">
        <v>327</v>
      </c>
      <c r="V147" s="736" t="s">
        <v>82</v>
      </c>
      <c r="W147" s="727" t="s">
        <v>327</v>
      </c>
      <c r="X147" s="784" t="s">
        <v>82</v>
      </c>
    </row>
    <row r="148" spans="2:24" x14ac:dyDescent="0.2">
      <c r="B148" s="763" t="s">
        <v>216</v>
      </c>
      <c r="C148" s="775">
        <v>33.066000000000003</v>
      </c>
      <c r="D148" s="775">
        <v>12.91</v>
      </c>
      <c r="E148" s="775">
        <v>35.661999999999999</v>
      </c>
      <c r="F148" s="775">
        <v>13.99</v>
      </c>
      <c r="G148" s="775">
        <v>41.073</v>
      </c>
      <c r="H148" s="775">
        <v>20.51</v>
      </c>
      <c r="I148" s="775">
        <v>29.494</v>
      </c>
      <c r="J148" s="775">
        <v>11.37</v>
      </c>
      <c r="K148" s="775">
        <v>34.904000000000003</v>
      </c>
      <c r="L148" s="775">
        <v>14.84</v>
      </c>
      <c r="M148" s="775">
        <v>34.738</v>
      </c>
      <c r="N148" s="775">
        <v>11.27</v>
      </c>
      <c r="O148" s="775">
        <v>32.085999999999999</v>
      </c>
      <c r="P148" s="775">
        <v>10.61</v>
      </c>
      <c r="Q148" s="775">
        <v>29.221</v>
      </c>
      <c r="R148" s="775">
        <v>10.77</v>
      </c>
      <c r="S148" s="775">
        <v>29.257000000000001</v>
      </c>
      <c r="T148" s="775">
        <v>11.36</v>
      </c>
      <c r="U148" s="775">
        <v>24.027000000000001</v>
      </c>
      <c r="V148" s="775">
        <v>12.53</v>
      </c>
      <c r="W148" s="785">
        <v>26.242000000000001</v>
      </c>
      <c r="X148" s="786">
        <v>11.81</v>
      </c>
    </row>
    <row r="149" spans="2:24" x14ac:dyDescent="0.2">
      <c r="B149" s="731" t="s">
        <v>217</v>
      </c>
      <c r="C149" s="775">
        <v>7.8040000000000003</v>
      </c>
      <c r="D149" s="775">
        <v>15.2</v>
      </c>
      <c r="E149" s="775">
        <v>8.9459999999999997</v>
      </c>
      <c r="F149" s="775">
        <v>19.25</v>
      </c>
      <c r="G149" s="775">
        <v>8.5559999999999992</v>
      </c>
      <c r="H149" s="775">
        <v>21.9</v>
      </c>
      <c r="I149" s="775">
        <v>5.3259999999999996</v>
      </c>
      <c r="J149" s="775">
        <v>14.25</v>
      </c>
      <c r="K149" s="775">
        <v>5.5679999999999996</v>
      </c>
      <c r="L149" s="775">
        <v>16.170000000000002</v>
      </c>
      <c r="M149" s="775">
        <v>6.2009999999999996</v>
      </c>
      <c r="N149" s="775">
        <v>11.42</v>
      </c>
      <c r="O149" s="775">
        <v>7.2460000000000004</v>
      </c>
      <c r="P149" s="775">
        <v>10.64</v>
      </c>
      <c r="Q149" s="775">
        <v>8.2859999999999996</v>
      </c>
      <c r="R149" s="775">
        <v>12.31</v>
      </c>
      <c r="S149" s="775">
        <v>8.7159999999999993</v>
      </c>
      <c r="T149" s="775">
        <v>13.77</v>
      </c>
      <c r="U149" s="775">
        <v>4.8940000000000001</v>
      </c>
      <c r="V149" s="775">
        <v>10.43</v>
      </c>
      <c r="W149" s="785">
        <v>7.641</v>
      </c>
      <c r="X149" s="786">
        <v>13.7</v>
      </c>
    </row>
    <row r="150" spans="2:24" x14ac:dyDescent="0.2">
      <c r="B150" s="731" t="s">
        <v>218</v>
      </c>
      <c r="C150" s="775">
        <v>9.0180000000000007</v>
      </c>
      <c r="D150" s="775">
        <v>15.1</v>
      </c>
      <c r="E150" s="775">
        <v>9.9659999999999993</v>
      </c>
      <c r="F150" s="775">
        <v>18.7</v>
      </c>
      <c r="G150" s="775">
        <v>8.2110000000000003</v>
      </c>
      <c r="H150" s="775">
        <v>21.73</v>
      </c>
      <c r="I150" s="775">
        <v>5.5940000000000003</v>
      </c>
      <c r="J150" s="775">
        <v>15.91</v>
      </c>
      <c r="K150" s="775">
        <v>4.6849999999999996</v>
      </c>
      <c r="L150" s="775">
        <v>14.33</v>
      </c>
      <c r="M150" s="775">
        <v>5.5270000000000001</v>
      </c>
      <c r="N150" s="775">
        <v>12.45</v>
      </c>
      <c r="O150" s="775">
        <v>7.0579999999999998</v>
      </c>
      <c r="P150" s="775">
        <v>11.12</v>
      </c>
      <c r="Q150" s="775">
        <v>9.0640000000000001</v>
      </c>
      <c r="R150" s="775">
        <v>12.99</v>
      </c>
      <c r="S150" s="775">
        <v>10.62</v>
      </c>
      <c r="T150" s="775">
        <v>14.52</v>
      </c>
      <c r="U150" s="775">
        <v>5.6020000000000003</v>
      </c>
      <c r="V150" s="775">
        <v>11.64</v>
      </c>
      <c r="W150" s="785">
        <v>8.4939999999999998</v>
      </c>
      <c r="X150" s="786">
        <v>14.18</v>
      </c>
    </row>
    <row r="151" spans="2:24" x14ac:dyDescent="0.2">
      <c r="B151" s="731" t="s">
        <v>219</v>
      </c>
      <c r="C151" s="775">
        <v>32.195999999999998</v>
      </c>
      <c r="D151" s="775">
        <v>16.21</v>
      </c>
      <c r="E151" s="775">
        <v>33.826000000000001</v>
      </c>
      <c r="F151" s="775">
        <v>19.309999999999999</v>
      </c>
      <c r="G151" s="775">
        <v>24.724</v>
      </c>
      <c r="H151" s="775">
        <v>21.64</v>
      </c>
      <c r="I151" s="775">
        <v>17.943000000000001</v>
      </c>
      <c r="J151" s="775">
        <v>17.100000000000001</v>
      </c>
      <c r="K151" s="775">
        <v>12.141999999999999</v>
      </c>
      <c r="L151" s="775">
        <v>13.98</v>
      </c>
      <c r="M151" s="775">
        <v>15.223000000000001</v>
      </c>
      <c r="N151" s="775">
        <v>14.28</v>
      </c>
      <c r="O151" s="775">
        <v>19.052</v>
      </c>
      <c r="P151" s="775">
        <v>12.2</v>
      </c>
      <c r="Q151" s="775">
        <v>26.241</v>
      </c>
      <c r="R151" s="775">
        <v>13.73</v>
      </c>
      <c r="S151" s="775">
        <v>38.728999999999999</v>
      </c>
      <c r="T151" s="775">
        <v>15.57</v>
      </c>
      <c r="U151" s="775">
        <v>21.283999999999999</v>
      </c>
      <c r="V151" s="775">
        <v>13.67</v>
      </c>
      <c r="W151" s="785">
        <v>34.670999999999999</v>
      </c>
      <c r="X151" s="786">
        <v>16.71</v>
      </c>
    </row>
    <row r="152" spans="2:24" x14ac:dyDescent="0.2">
      <c r="B152" s="731" t="s">
        <v>220</v>
      </c>
      <c r="C152" s="775">
        <v>45.500999999999998</v>
      </c>
      <c r="D152" s="775">
        <v>20.190000000000001</v>
      </c>
      <c r="E152" s="775">
        <v>45.566000000000003</v>
      </c>
      <c r="F152" s="775">
        <v>23.38</v>
      </c>
      <c r="G152" s="775">
        <v>30.167000000000002</v>
      </c>
      <c r="H152" s="775">
        <v>20.3</v>
      </c>
      <c r="I152" s="775">
        <v>26.42</v>
      </c>
      <c r="J152" s="775">
        <v>24.59</v>
      </c>
      <c r="K152" s="775">
        <v>15.791</v>
      </c>
      <c r="L152" s="775">
        <v>23.78</v>
      </c>
      <c r="M152" s="775">
        <v>15.94</v>
      </c>
      <c r="N152" s="775">
        <v>24.63</v>
      </c>
      <c r="O152" s="775">
        <v>19.157</v>
      </c>
      <c r="P152" s="775">
        <v>22.03</v>
      </c>
      <c r="Q152" s="775">
        <v>21.457000000000001</v>
      </c>
      <c r="R152" s="775">
        <v>20.34</v>
      </c>
      <c r="S152" s="775">
        <v>57.274999999999999</v>
      </c>
      <c r="T152" s="775">
        <v>25.65</v>
      </c>
      <c r="U152" s="775">
        <v>30.684999999999999</v>
      </c>
      <c r="V152" s="775">
        <v>18.420000000000002</v>
      </c>
      <c r="W152" s="785">
        <v>56.396000000000001</v>
      </c>
      <c r="X152" s="786">
        <v>22.32</v>
      </c>
    </row>
    <row r="153" spans="2:24" x14ac:dyDescent="0.2">
      <c r="B153" s="731" t="s">
        <v>221</v>
      </c>
      <c r="C153" s="775">
        <v>22.141999999999999</v>
      </c>
      <c r="D153" s="775">
        <v>27.87</v>
      </c>
      <c r="E153" s="775">
        <v>24.047000000000001</v>
      </c>
      <c r="F153" s="775">
        <v>32.82</v>
      </c>
      <c r="G153" s="775">
        <v>17.486999999999998</v>
      </c>
      <c r="H153" s="775">
        <v>26.85</v>
      </c>
      <c r="I153" s="775">
        <v>17.366</v>
      </c>
      <c r="J153" s="775">
        <v>33.83</v>
      </c>
      <c r="K153" s="775">
        <v>11.276999999999999</v>
      </c>
      <c r="L153" s="775">
        <v>35.9</v>
      </c>
      <c r="M153" s="775">
        <v>8.9269999999999996</v>
      </c>
      <c r="N153" s="775">
        <v>34.47</v>
      </c>
      <c r="O153" s="775">
        <v>10.760999999999999</v>
      </c>
      <c r="P153" s="775">
        <v>42.83</v>
      </c>
      <c r="Q153" s="775">
        <v>9.5820000000000007</v>
      </c>
      <c r="R153" s="775">
        <v>28.84</v>
      </c>
      <c r="S153" s="775">
        <v>31.457999999999998</v>
      </c>
      <c r="T153" s="775">
        <v>31.88</v>
      </c>
      <c r="U153" s="775">
        <v>14.31</v>
      </c>
      <c r="V153" s="775">
        <v>21.38</v>
      </c>
      <c r="W153" s="785">
        <v>28.315000000000001</v>
      </c>
      <c r="X153" s="786">
        <v>27.39</v>
      </c>
    </row>
    <row r="154" spans="2:24" x14ac:dyDescent="0.2">
      <c r="B154" s="731" t="s">
        <v>222</v>
      </c>
      <c r="C154" s="775">
        <v>10.927</v>
      </c>
      <c r="D154" s="775">
        <v>34.36</v>
      </c>
      <c r="E154" s="775">
        <v>12.023999999999999</v>
      </c>
      <c r="F154" s="775">
        <v>40</v>
      </c>
      <c r="G154" s="775">
        <v>9.7750000000000004</v>
      </c>
      <c r="H154" s="775">
        <v>30.7</v>
      </c>
      <c r="I154" s="775">
        <v>9.35</v>
      </c>
      <c r="J154" s="775">
        <v>35.21</v>
      </c>
      <c r="K154" s="775">
        <v>6.6959999999999997</v>
      </c>
      <c r="L154" s="775">
        <v>39.4</v>
      </c>
      <c r="M154" s="775">
        <v>4.6100000000000003</v>
      </c>
      <c r="N154" s="775">
        <v>41.18</v>
      </c>
      <c r="O154" s="775">
        <v>5.7889999999999997</v>
      </c>
      <c r="P154" s="775">
        <v>49.55</v>
      </c>
      <c r="Q154" s="775">
        <v>5.2329999999999997</v>
      </c>
      <c r="R154" s="775">
        <v>33.130000000000003</v>
      </c>
      <c r="S154" s="775">
        <v>15.631</v>
      </c>
      <c r="T154" s="775">
        <v>36.74</v>
      </c>
      <c r="U154" s="775">
        <v>5.6449999999999996</v>
      </c>
      <c r="V154" s="775">
        <v>27.08</v>
      </c>
      <c r="W154" s="785">
        <v>12.731999999999999</v>
      </c>
      <c r="X154" s="786">
        <v>32.92</v>
      </c>
    </row>
    <row r="155" spans="2:24" x14ac:dyDescent="0.2">
      <c r="B155" s="731" t="s">
        <v>223</v>
      </c>
      <c r="C155" s="775">
        <v>14.724</v>
      </c>
      <c r="D155" s="775">
        <v>43.17</v>
      </c>
      <c r="E155" s="775">
        <v>11.512</v>
      </c>
      <c r="F155" s="775">
        <v>35.28</v>
      </c>
      <c r="G155" s="775">
        <v>13.263</v>
      </c>
      <c r="H155" s="775">
        <v>34.29</v>
      </c>
      <c r="I155" s="775">
        <v>21.193999999999999</v>
      </c>
      <c r="J155" s="775">
        <v>71.67</v>
      </c>
      <c r="K155" s="775">
        <v>18.905000000000001</v>
      </c>
      <c r="L155" s="775">
        <v>60.58</v>
      </c>
      <c r="M155" s="775">
        <v>8.0920000000000005</v>
      </c>
      <c r="N155" s="775">
        <v>45.66</v>
      </c>
      <c r="O155" s="775">
        <v>21.262</v>
      </c>
      <c r="P155" s="775">
        <v>76.709999999999994</v>
      </c>
      <c r="Q155" s="775">
        <v>4.8140000000000001</v>
      </c>
      <c r="R155" s="775">
        <v>28.53</v>
      </c>
      <c r="S155" s="775">
        <v>14.743</v>
      </c>
      <c r="T155" s="775">
        <v>33.69</v>
      </c>
      <c r="U155" s="775">
        <v>8.7230000000000008</v>
      </c>
      <c r="V155" s="775">
        <v>36.04</v>
      </c>
      <c r="W155" s="785">
        <v>11.567</v>
      </c>
      <c r="X155" s="786">
        <v>37.86</v>
      </c>
    </row>
    <row r="156" spans="2:24" ht="13.5" thickBot="1" x14ac:dyDescent="0.25">
      <c r="B156" s="769" t="s">
        <v>80</v>
      </c>
      <c r="C156" s="783">
        <v>175.386</v>
      </c>
      <c r="D156" s="783">
        <v>16.48</v>
      </c>
      <c r="E156" s="783">
        <v>181.68</v>
      </c>
      <c r="F156" s="783">
        <v>18.72</v>
      </c>
      <c r="G156" s="783">
        <v>153.43700000000001</v>
      </c>
      <c r="H156" s="783">
        <v>16.190000000000001</v>
      </c>
      <c r="I156" s="783">
        <v>132.709</v>
      </c>
      <c r="J156" s="783">
        <v>23.23</v>
      </c>
      <c r="K156" s="783">
        <v>109.968</v>
      </c>
      <c r="L156" s="783">
        <v>21.02</v>
      </c>
      <c r="M156" s="783">
        <v>99.257000000000005</v>
      </c>
      <c r="N156" s="783">
        <v>16.010000000000002</v>
      </c>
      <c r="O156" s="783">
        <v>122.413</v>
      </c>
      <c r="P156" s="783">
        <v>23.92</v>
      </c>
      <c r="Q156" s="783">
        <v>113.898</v>
      </c>
      <c r="R156" s="783">
        <v>12.83</v>
      </c>
      <c r="S156" s="783">
        <v>206.43100000000001</v>
      </c>
      <c r="T156" s="783">
        <v>20.51</v>
      </c>
      <c r="U156" s="783">
        <v>115.17100000000001</v>
      </c>
      <c r="V156" s="783">
        <v>14.26</v>
      </c>
      <c r="W156" s="783">
        <v>186.05799999999999</v>
      </c>
      <c r="X156" s="787">
        <v>18.25</v>
      </c>
    </row>
    <row r="159" spans="2:24" x14ac:dyDescent="0.2">
      <c r="B159" s="799" t="s">
        <v>742</v>
      </c>
      <c r="C159" s="725" t="s">
        <v>333</v>
      </c>
      <c r="D159" s="725" t="s">
        <v>224</v>
      </c>
      <c r="E159" s="725" t="s">
        <v>227</v>
      </c>
      <c r="F159" s="725" t="s">
        <v>228</v>
      </c>
      <c r="G159" s="725" t="s">
        <v>229</v>
      </c>
      <c r="H159" s="725" t="s">
        <v>230</v>
      </c>
      <c r="I159" s="725" t="s">
        <v>334</v>
      </c>
      <c r="J159" s="725" t="s">
        <v>335</v>
      </c>
      <c r="K159" s="725" t="s">
        <v>233</v>
      </c>
      <c r="L159" s="725" t="s">
        <v>234</v>
      </c>
      <c r="M159" s="725" t="s">
        <v>235</v>
      </c>
      <c r="N159" s="744"/>
    </row>
    <row r="160" spans="2:24" x14ac:dyDescent="0.2">
      <c r="B160" s="800"/>
      <c r="C160" s="724" t="s">
        <v>310</v>
      </c>
      <c r="D160" s="724" t="s">
        <v>310</v>
      </c>
      <c r="E160" s="724" t="s">
        <v>310</v>
      </c>
      <c r="F160" s="724" t="s">
        <v>310</v>
      </c>
      <c r="G160" s="724" t="s">
        <v>310</v>
      </c>
      <c r="H160" s="724" t="s">
        <v>310</v>
      </c>
      <c r="I160" s="724" t="s">
        <v>310</v>
      </c>
      <c r="J160" s="724" t="s">
        <v>310</v>
      </c>
      <c r="K160" s="724" t="s">
        <v>310</v>
      </c>
      <c r="L160" s="724" t="s">
        <v>310</v>
      </c>
      <c r="M160" s="726" t="s">
        <v>310</v>
      </c>
      <c r="N160" s="745"/>
    </row>
    <row r="161" spans="2:14" ht="41.25" thickBot="1" x14ac:dyDescent="0.25">
      <c r="B161" s="801"/>
      <c r="C161" s="727" t="s">
        <v>327</v>
      </c>
      <c r="D161" s="727" t="s">
        <v>327</v>
      </c>
      <c r="E161" s="727" t="s">
        <v>327</v>
      </c>
      <c r="F161" s="727" t="s">
        <v>327</v>
      </c>
      <c r="G161" s="727" t="s">
        <v>327</v>
      </c>
      <c r="H161" s="727" t="s">
        <v>327</v>
      </c>
      <c r="I161" s="727" t="s">
        <v>327</v>
      </c>
      <c r="J161" s="727" t="s">
        <v>327</v>
      </c>
      <c r="K161" s="727" t="s">
        <v>327</v>
      </c>
      <c r="L161" s="727" t="s">
        <v>327</v>
      </c>
      <c r="M161" s="727" t="s">
        <v>327</v>
      </c>
      <c r="N161" s="746"/>
    </row>
    <row r="162" spans="2:14" x14ac:dyDescent="0.2">
      <c r="B162" s="765" t="s">
        <v>216</v>
      </c>
      <c r="C162" s="751">
        <f t="shared" ref="C162:C169" si="50">C148</f>
        <v>33.066000000000003</v>
      </c>
      <c r="D162" s="751">
        <f t="shared" ref="D162:D169" si="51">E148</f>
        <v>35.661999999999999</v>
      </c>
      <c r="E162" s="751">
        <f t="shared" ref="E162:E169" si="52">G148</f>
        <v>41.073</v>
      </c>
      <c r="F162" s="751">
        <f t="shared" ref="F162:F169" si="53">I148</f>
        <v>29.494</v>
      </c>
      <c r="G162" s="751">
        <f t="shared" ref="G162:G169" si="54">K148</f>
        <v>34.904000000000003</v>
      </c>
      <c r="H162" s="751">
        <f t="shared" ref="H162:H170" si="55">M148</f>
        <v>34.738</v>
      </c>
      <c r="I162" s="751">
        <f t="shared" ref="I162:I169" si="56">O148</f>
        <v>32.085999999999999</v>
      </c>
      <c r="J162" s="751">
        <f t="shared" ref="J162:J169" si="57">Q148</f>
        <v>29.221</v>
      </c>
      <c r="K162" s="751">
        <f t="shared" ref="K162:K169" si="58">S148</f>
        <v>29.257000000000001</v>
      </c>
      <c r="L162" s="751">
        <f t="shared" ref="L162:L169" si="59">U148</f>
        <v>24.027000000000001</v>
      </c>
      <c r="M162" s="752">
        <f t="shared" ref="M162:M169" si="60">W148</f>
        <v>26.242000000000001</v>
      </c>
      <c r="N162" s="729"/>
    </row>
    <row r="163" spans="2:14" x14ac:dyDescent="0.2">
      <c r="B163" s="750" t="s">
        <v>217</v>
      </c>
      <c r="C163" s="751">
        <f t="shared" si="50"/>
        <v>7.8040000000000003</v>
      </c>
      <c r="D163" s="751">
        <f t="shared" si="51"/>
        <v>8.9459999999999997</v>
      </c>
      <c r="E163" s="751">
        <f t="shared" si="52"/>
        <v>8.5559999999999992</v>
      </c>
      <c r="F163" s="751">
        <f t="shared" si="53"/>
        <v>5.3259999999999996</v>
      </c>
      <c r="G163" s="751">
        <f t="shared" si="54"/>
        <v>5.5679999999999996</v>
      </c>
      <c r="H163" s="751">
        <f t="shared" si="55"/>
        <v>6.2009999999999996</v>
      </c>
      <c r="I163" s="751">
        <f t="shared" si="56"/>
        <v>7.2460000000000004</v>
      </c>
      <c r="J163" s="751">
        <f t="shared" si="57"/>
        <v>8.2859999999999996</v>
      </c>
      <c r="K163" s="751">
        <f t="shared" si="58"/>
        <v>8.7159999999999993</v>
      </c>
      <c r="L163" s="751">
        <f t="shared" si="59"/>
        <v>4.8940000000000001</v>
      </c>
      <c r="M163" s="752">
        <f t="shared" si="60"/>
        <v>7.641</v>
      </c>
      <c r="N163" s="732"/>
    </row>
    <row r="164" spans="2:14" x14ac:dyDescent="0.2">
      <c r="B164" s="750" t="s">
        <v>218</v>
      </c>
      <c r="C164" s="751">
        <f t="shared" si="50"/>
        <v>9.0180000000000007</v>
      </c>
      <c r="D164" s="751">
        <f t="shared" si="51"/>
        <v>9.9659999999999993</v>
      </c>
      <c r="E164" s="751">
        <f t="shared" si="52"/>
        <v>8.2110000000000003</v>
      </c>
      <c r="F164" s="751">
        <f t="shared" si="53"/>
        <v>5.5940000000000003</v>
      </c>
      <c r="G164" s="751">
        <f t="shared" si="54"/>
        <v>4.6849999999999996</v>
      </c>
      <c r="H164" s="751">
        <f t="shared" si="55"/>
        <v>5.5270000000000001</v>
      </c>
      <c r="I164" s="751">
        <f t="shared" si="56"/>
        <v>7.0579999999999998</v>
      </c>
      <c r="J164" s="751">
        <f t="shared" si="57"/>
        <v>9.0640000000000001</v>
      </c>
      <c r="K164" s="751">
        <f t="shared" si="58"/>
        <v>10.62</v>
      </c>
      <c r="L164" s="751">
        <f t="shared" si="59"/>
        <v>5.6020000000000003</v>
      </c>
      <c r="M164" s="752">
        <f t="shared" si="60"/>
        <v>8.4939999999999998</v>
      </c>
      <c r="N164" s="732"/>
    </row>
    <row r="165" spans="2:14" x14ac:dyDescent="0.2">
      <c r="B165" s="750" t="s">
        <v>219</v>
      </c>
      <c r="C165" s="751">
        <f t="shared" si="50"/>
        <v>32.195999999999998</v>
      </c>
      <c r="D165" s="751">
        <f t="shared" si="51"/>
        <v>33.826000000000001</v>
      </c>
      <c r="E165" s="751">
        <f t="shared" si="52"/>
        <v>24.724</v>
      </c>
      <c r="F165" s="751">
        <f t="shared" si="53"/>
        <v>17.943000000000001</v>
      </c>
      <c r="G165" s="751">
        <f t="shared" si="54"/>
        <v>12.141999999999999</v>
      </c>
      <c r="H165" s="751">
        <f t="shared" si="55"/>
        <v>15.223000000000001</v>
      </c>
      <c r="I165" s="751">
        <f t="shared" si="56"/>
        <v>19.052</v>
      </c>
      <c r="J165" s="751">
        <f t="shared" si="57"/>
        <v>26.241</v>
      </c>
      <c r="K165" s="751">
        <f t="shared" si="58"/>
        <v>38.728999999999999</v>
      </c>
      <c r="L165" s="751">
        <f t="shared" si="59"/>
        <v>21.283999999999999</v>
      </c>
      <c r="M165" s="752">
        <f t="shared" si="60"/>
        <v>34.670999999999999</v>
      </c>
      <c r="N165" s="732"/>
    </row>
    <row r="166" spans="2:14" x14ac:dyDescent="0.2">
      <c r="B166" s="750" t="s">
        <v>220</v>
      </c>
      <c r="C166" s="751">
        <f t="shared" si="50"/>
        <v>45.500999999999998</v>
      </c>
      <c r="D166" s="751">
        <f t="shared" si="51"/>
        <v>45.566000000000003</v>
      </c>
      <c r="E166" s="751">
        <f t="shared" si="52"/>
        <v>30.167000000000002</v>
      </c>
      <c r="F166" s="751">
        <f t="shared" si="53"/>
        <v>26.42</v>
      </c>
      <c r="G166" s="751">
        <f t="shared" si="54"/>
        <v>15.791</v>
      </c>
      <c r="H166" s="751">
        <f t="shared" si="55"/>
        <v>15.94</v>
      </c>
      <c r="I166" s="751">
        <f t="shared" si="56"/>
        <v>19.157</v>
      </c>
      <c r="J166" s="751">
        <f t="shared" si="57"/>
        <v>21.457000000000001</v>
      </c>
      <c r="K166" s="751">
        <f t="shared" si="58"/>
        <v>57.274999999999999</v>
      </c>
      <c r="L166" s="751">
        <f t="shared" si="59"/>
        <v>30.684999999999999</v>
      </c>
      <c r="M166" s="752">
        <f t="shared" si="60"/>
        <v>56.396000000000001</v>
      </c>
      <c r="N166" s="732"/>
    </row>
    <row r="167" spans="2:14" x14ac:dyDescent="0.2">
      <c r="B167" s="750" t="s">
        <v>221</v>
      </c>
      <c r="C167" s="751">
        <f t="shared" si="50"/>
        <v>22.141999999999999</v>
      </c>
      <c r="D167" s="751">
        <f t="shared" si="51"/>
        <v>24.047000000000001</v>
      </c>
      <c r="E167" s="751">
        <f t="shared" si="52"/>
        <v>17.486999999999998</v>
      </c>
      <c r="F167" s="751">
        <f t="shared" si="53"/>
        <v>17.366</v>
      </c>
      <c r="G167" s="751">
        <f t="shared" si="54"/>
        <v>11.276999999999999</v>
      </c>
      <c r="H167" s="751">
        <f t="shared" si="55"/>
        <v>8.9269999999999996</v>
      </c>
      <c r="I167" s="751">
        <f t="shared" si="56"/>
        <v>10.760999999999999</v>
      </c>
      <c r="J167" s="751">
        <f t="shared" si="57"/>
        <v>9.5820000000000007</v>
      </c>
      <c r="K167" s="751">
        <f t="shared" si="58"/>
        <v>31.457999999999998</v>
      </c>
      <c r="L167" s="751">
        <f t="shared" si="59"/>
        <v>14.31</v>
      </c>
      <c r="M167" s="752">
        <f t="shared" si="60"/>
        <v>28.315000000000001</v>
      </c>
      <c r="N167" s="732"/>
    </row>
    <row r="168" spans="2:14" x14ac:dyDescent="0.2">
      <c r="B168" s="750" t="s">
        <v>222</v>
      </c>
      <c r="C168" s="751">
        <f t="shared" si="50"/>
        <v>10.927</v>
      </c>
      <c r="D168" s="751">
        <f t="shared" si="51"/>
        <v>12.023999999999999</v>
      </c>
      <c r="E168" s="751">
        <f t="shared" si="52"/>
        <v>9.7750000000000004</v>
      </c>
      <c r="F168" s="751">
        <f t="shared" si="53"/>
        <v>9.35</v>
      </c>
      <c r="G168" s="751">
        <f t="shared" si="54"/>
        <v>6.6959999999999997</v>
      </c>
      <c r="H168" s="751">
        <f t="shared" si="55"/>
        <v>4.6100000000000003</v>
      </c>
      <c r="I168" s="751">
        <f t="shared" si="56"/>
        <v>5.7889999999999997</v>
      </c>
      <c r="J168" s="751">
        <f t="shared" si="57"/>
        <v>5.2329999999999997</v>
      </c>
      <c r="K168" s="751">
        <f t="shared" si="58"/>
        <v>15.631</v>
      </c>
      <c r="L168" s="751">
        <f t="shared" si="59"/>
        <v>5.6449999999999996</v>
      </c>
      <c r="M168" s="752">
        <f t="shared" si="60"/>
        <v>12.731999999999999</v>
      </c>
      <c r="N168" s="732"/>
    </row>
    <row r="169" spans="2:14" x14ac:dyDescent="0.2">
      <c r="B169" s="750" t="s">
        <v>223</v>
      </c>
      <c r="C169" s="751">
        <f t="shared" si="50"/>
        <v>14.724</v>
      </c>
      <c r="D169" s="751">
        <f t="shared" si="51"/>
        <v>11.512</v>
      </c>
      <c r="E169" s="751">
        <f t="shared" si="52"/>
        <v>13.263</v>
      </c>
      <c r="F169" s="751">
        <f t="shared" si="53"/>
        <v>21.193999999999999</v>
      </c>
      <c r="G169" s="751">
        <f t="shared" si="54"/>
        <v>18.905000000000001</v>
      </c>
      <c r="H169" s="751">
        <f t="shared" si="55"/>
        <v>8.0920000000000005</v>
      </c>
      <c r="I169" s="751">
        <f t="shared" si="56"/>
        <v>21.262</v>
      </c>
      <c r="J169" s="751">
        <f t="shared" si="57"/>
        <v>4.8140000000000001</v>
      </c>
      <c r="K169" s="751">
        <f t="shared" si="58"/>
        <v>14.743</v>
      </c>
      <c r="L169" s="751">
        <f t="shared" si="59"/>
        <v>8.7230000000000008</v>
      </c>
      <c r="M169" s="752">
        <f t="shared" si="60"/>
        <v>11.567</v>
      </c>
      <c r="N169" s="732"/>
    </row>
    <row r="170" spans="2:14" ht="13.5" thickBot="1" x14ac:dyDescent="0.25">
      <c r="B170" s="766" t="s">
        <v>80</v>
      </c>
      <c r="C170" s="767">
        <f t="shared" ref="C170" si="61">C156</f>
        <v>175.386</v>
      </c>
      <c r="D170" s="767">
        <f t="shared" ref="D170" si="62">E156</f>
        <v>181.68</v>
      </c>
      <c r="E170" s="767">
        <f t="shared" ref="E170" si="63">G156</f>
        <v>153.43700000000001</v>
      </c>
      <c r="F170" s="767">
        <f t="shared" ref="F170" si="64">I156</f>
        <v>132.709</v>
      </c>
      <c r="G170" s="767">
        <f t="shared" ref="G170" si="65">K156</f>
        <v>109.968</v>
      </c>
      <c r="H170" s="767">
        <f t="shared" si="55"/>
        <v>99.257000000000005</v>
      </c>
      <c r="I170" s="767">
        <f t="shared" ref="I170" si="66">O156</f>
        <v>122.413</v>
      </c>
      <c r="J170" s="767">
        <f t="shared" ref="J170" si="67">Q156</f>
        <v>113.898</v>
      </c>
      <c r="K170" s="767">
        <f t="shared" ref="K170" si="68">S156</f>
        <v>206.43100000000001</v>
      </c>
      <c r="L170" s="767">
        <f t="shared" ref="L170" si="69">U156</f>
        <v>115.17100000000001</v>
      </c>
      <c r="M170" s="768">
        <f t="shared" ref="M170" si="70">W156</f>
        <v>186.05799999999999</v>
      </c>
      <c r="N170" s="732"/>
    </row>
    <row r="173" spans="2:14" x14ac:dyDescent="0.2">
      <c r="B173" s="799" t="s">
        <v>742</v>
      </c>
      <c r="C173" s="725" t="s">
        <v>333</v>
      </c>
      <c r="D173" s="725" t="s">
        <v>224</v>
      </c>
      <c r="E173" s="725" t="s">
        <v>227</v>
      </c>
      <c r="F173" s="725" t="s">
        <v>228</v>
      </c>
      <c r="G173" s="725" t="s">
        <v>229</v>
      </c>
      <c r="H173" s="725" t="s">
        <v>230</v>
      </c>
      <c r="I173" s="725" t="s">
        <v>334</v>
      </c>
      <c r="J173" s="725" t="s">
        <v>335</v>
      </c>
      <c r="K173" s="725" t="s">
        <v>233</v>
      </c>
      <c r="L173" s="725" t="s">
        <v>234</v>
      </c>
      <c r="M173" s="725" t="s">
        <v>235</v>
      </c>
      <c r="N173" s="744"/>
    </row>
    <row r="174" spans="2:14" x14ac:dyDescent="0.2">
      <c r="B174" s="800"/>
      <c r="C174" s="724" t="s">
        <v>489</v>
      </c>
      <c r="D174" s="724" t="s">
        <v>489</v>
      </c>
      <c r="E174" s="724" t="s">
        <v>489</v>
      </c>
      <c r="F174" s="724" t="s">
        <v>489</v>
      </c>
      <c r="G174" s="724" t="s">
        <v>489</v>
      </c>
      <c r="H174" s="724" t="s">
        <v>489</v>
      </c>
      <c r="I174" s="724" t="s">
        <v>489</v>
      </c>
      <c r="J174" s="724" t="s">
        <v>489</v>
      </c>
      <c r="K174" s="724" t="s">
        <v>489</v>
      </c>
      <c r="L174" s="724" t="s">
        <v>489</v>
      </c>
      <c r="M174" s="726" t="s">
        <v>489</v>
      </c>
      <c r="N174" s="745"/>
    </row>
    <row r="175" spans="2:14" ht="41.25" thickBot="1" x14ac:dyDescent="0.25">
      <c r="B175" s="801"/>
      <c r="C175" s="727" t="s">
        <v>327</v>
      </c>
      <c r="D175" s="727" t="s">
        <v>327</v>
      </c>
      <c r="E175" s="727" t="s">
        <v>327</v>
      </c>
      <c r="F175" s="727" t="s">
        <v>327</v>
      </c>
      <c r="G175" s="727" t="s">
        <v>327</v>
      </c>
      <c r="H175" s="727" t="s">
        <v>327</v>
      </c>
      <c r="I175" s="727" t="s">
        <v>327</v>
      </c>
      <c r="J175" s="727" t="s">
        <v>327</v>
      </c>
      <c r="K175" s="727" t="s">
        <v>327</v>
      </c>
      <c r="L175" s="727" t="s">
        <v>327</v>
      </c>
      <c r="M175" s="727" t="s">
        <v>327</v>
      </c>
      <c r="N175" s="746"/>
    </row>
    <row r="176" spans="2:14" x14ac:dyDescent="0.2">
      <c r="B176" s="765" t="s">
        <v>216</v>
      </c>
      <c r="C176" s="751">
        <f t="shared" ref="C176:C184" si="71">SUM(C134,C148)</f>
        <v>33.527000000000001</v>
      </c>
      <c r="D176" s="751">
        <f t="shared" ref="D176:D184" si="72">SUM(D134,E148)</f>
        <v>36.552</v>
      </c>
      <c r="E176" s="751">
        <f t="shared" ref="E176:E184" si="73">SUM(E134,G148)</f>
        <v>41.654000000000003</v>
      </c>
      <c r="F176" s="751">
        <f t="shared" ref="F176:F184" si="74">SUM(F134,I148)</f>
        <v>31.033000000000001</v>
      </c>
      <c r="G176" s="751">
        <f t="shared" ref="G176:G184" si="75">SUM(G134,K148)</f>
        <v>35.699000000000005</v>
      </c>
      <c r="H176" s="751">
        <f t="shared" ref="H176:H184" si="76">SUM(H134,M148)</f>
        <v>35.863999999999997</v>
      </c>
      <c r="I176" s="751">
        <f t="shared" ref="I176:I184" si="77">SUM(I134,O148)</f>
        <v>33.125999999999998</v>
      </c>
      <c r="J176" s="751">
        <f t="shared" ref="J176:J184" si="78">SUM(J134,Q148)</f>
        <v>30.562000000000001</v>
      </c>
      <c r="K176" s="751">
        <f t="shared" ref="K176:K184" si="79">SUM(K134,S148)</f>
        <v>30.34</v>
      </c>
      <c r="L176" s="751">
        <f t="shared" ref="L176:L184" si="80">SUM(L134,U148)</f>
        <v>28.298999999999999</v>
      </c>
      <c r="M176" s="752">
        <f t="shared" ref="M176:M184" si="81">SUM(M134,W148)</f>
        <v>27.777000000000001</v>
      </c>
      <c r="N176" s="729"/>
    </row>
    <row r="177" spans="1:14" x14ac:dyDescent="0.2">
      <c r="B177" s="750" t="s">
        <v>217</v>
      </c>
      <c r="C177" s="751">
        <f t="shared" si="71"/>
        <v>7.86</v>
      </c>
      <c r="D177" s="751">
        <f t="shared" si="72"/>
        <v>8.9789999999999992</v>
      </c>
      <c r="E177" s="751">
        <f t="shared" si="73"/>
        <v>8.6809999999999992</v>
      </c>
      <c r="F177" s="751">
        <f t="shared" si="74"/>
        <v>5.8809999999999993</v>
      </c>
      <c r="G177" s="751">
        <f t="shared" si="75"/>
        <v>5.7839999999999998</v>
      </c>
      <c r="H177" s="751">
        <f t="shared" si="76"/>
        <v>6.6269999999999998</v>
      </c>
      <c r="I177" s="751">
        <f t="shared" si="77"/>
        <v>7.6050000000000004</v>
      </c>
      <c r="J177" s="751">
        <f t="shared" si="78"/>
        <v>8.6879999999999988</v>
      </c>
      <c r="K177" s="751">
        <f t="shared" si="79"/>
        <v>8.9249999999999989</v>
      </c>
      <c r="L177" s="751">
        <f t="shared" si="80"/>
        <v>6.7670000000000003</v>
      </c>
      <c r="M177" s="752">
        <f t="shared" si="81"/>
        <v>7.984</v>
      </c>
      <c r="N177" s="732"/>
    </row>
    <row r="178" spans="1:14" x14ac:dyDescent="0.2">
      <c r="B178" s="750" t="s">
        <v>218</v>
      </c>
      <c r="C178" s="751">
        <f t="shared" si="71"/>
        <v>9.07</v>
      </c>
      <c r="D178" s="751">
        <f t="shared" si="72"/>
        <v>10</v>
      </c>
      <c r="E178" s="751">
        <f t="shared" si="73"/>
        <v>8.3290000000000006</v>
      </c>
      <c r="F178" s="751">
        <f t="shared" si="74"/>
        <v>6.1840000000000002</v>
      </c>
      <c r="G178" s="751">
        <f t="shared" si="75"/>
        <v>4.9099999999999993</v>
      </c>
      <c r="H178" s="751">
        <f t="shared" si="76"/>
        <v>6.0440000000000005</v>
      </c>
      <c r="I178" s="751">
        <f t="shared" si="77"/>
        <v>7.4779999999999998</v>
      </c>
      <c r="J178" s="751">
        <f t="shared" si="78"/>
        <v>9.5820000000000007</v>
      </c>
      <c r="K178" s="751">
        <f t="shared" si="79"/>
        <v>10.85</v>
      </c>
      <c r="L178" s="751">
        <f t="shared" si="80"/>
        <v>7.4560000000000004</v>
      </c>
      <c r="M178" s="752">
        <f t="shared" si="81"/>
        <v>8.831999999999999</v>
      </c>
      <c r="N178" s="732"/>
    </row>
    <row r="179" spans="1:14" x14ac:dyDescent="0.2">
      <c r="B179" s="750" t="s">
        <v>219</v>
      </c>
      <c r="C179" s="751">
        <f t="shared" si="71"/>
        <v>32.33</v>
      </c>
      <c r="D179" s="751">
        <f t="shared" si="72"/>
        <v>33.923000000000002</v>
      </c>
      <c r="E179" s="751">
        <f t="shared" si="73"/>
        <v>25.052</v>
      </c>
      <c r="F179" s="751">
        <f t="shared" si="74"/>
        <v>19.667000000000002</v>
      </c>
      <c r="G179" s="751">
        <f t="shared" si="75"/>
        <v>12.927</v>
      </c>
      <c r="H179" s="751">
        <f t="shared" si="76"/>
        <v>17.187000000000001</v>
      </c>
      <c r="I179" s="751">
        <f t="shared" si="77"/>
        <v>20.542999999999999</v>
      </c>
      <c r="J179" s="751">
        <f t="shared" si="78"/>
        <v>28.279</v>
      </c>
      <c r="K179" s="751">
        <f t="shared" si="79"/>
        <v>39.552999999999997</v>
      </c>
      <c r="L179" s="751">
        <f t="shared" si="80"/>
        <v>26.082000000000001</v>
      </c>
      <c r="M179" s="752">
        <f t="shared" si="81"/>
        <v>35.613</v>
      </c>
      <c r="N179" s="732"/>
    </row>
    <row r="180" spans="1:14" x14ac:dyDescent="0.2">
      <c r="B180" s="750" t="s">
        <v>220</v>
      </c>
      <c r="C180" s="751">
        <f t="shared" si="71"/>
        <v>45.589999999999996</v>
      </c>
      <c r="D180" s="751">
        <f t="shared" si="72"/>
        <v>45.647000000000006</v>
      </c>
      <c r="E180" s="751">
        <f t="shared" si="73"/>
        <v>30.485000000000003</v>
      </c>
      <c r="F180" s="751">
        <f t="shared" si="74"/>
        <v>27.801000000000002</v>
      </c>
      <c r="G180" s="751">
        <f t="shared" si="75"/>
        <v>16.687000000000001</v>
      </c>
      <c r="H180" s="751">
        <f t="shared" si="76"/>
        <v>17.838999999999999</v>
      </c>
      <c r="I180" s="751">
        <f t="shared" si="77"/>
        <v>20.776</v>
      </c>
      <c r="J180" s="751">
        <f t="shared" si="78"/>
        <v>23.978999999999999</v>
      </c>
      <c r="K180" s="751">
        <f t="shared" si="79"/>
        <v>58.527000000000001</v>
      </c>
      <c r="L180" s="751">
        <f t="shared" si="80"/>
        <v>34.298000000000002</v>
      </c>
      <c r="M180" s="752">
        <f t="shared" si="81"/>
        <v>57.283999999999999</v>
      </c>
      <c r="N180" s="732"/>
    </row>
    <row r="181" spans="1:14" x14ac:dyDescent="0.2">
      <c r="B181" s="750" t="s">
        <v>221</v>
      </c>
      <c r="C181" s="751">
        <f t="shared" si="71"/>
        <v>22.163</v>
      </c>
      <c r="D181" s="751">
        <f t="shared" si="72"/>
        <v>24.073</v>
      </c>
      <c r="E181" s="751">
        <f t="shared" si="73"/>
        <v>17.616</v>
      </c>
      <c r="F181" s="751">
        <f t="shared" si="74"/>
        <v>17.739999999999998</v>
      </c>
      <c r="G181" s="751">
        <f t="shared" si="75"/>
        <v>11.585999999999999</v>
      </c>
      <c r="H181" s="751">
        <f t="shared" si="76"/>
        <v>9.3919999999999995</v>
      </c>
      <c r="I181" s="751">
        <f t="shared" si="77"/>
        <v>11.327</v>
      </c>
      <c r="J181" s="751">
        <f t="shared" si="78"/>
        <v>10.341000000000001</v>
      </c>
      <c r="K181" s="751">
        <f t="shared" si="79"/>
        <v>32.001999999999995</v>
      </c>
      <c r="L181" s="751">
        <f t="shared" si="80"/>
        <v>15.325000000000001</v>
      </c>
      <c r="M181" s="752">
        <f t="shared" si="81"/>
        <v>28.681000000000001</v>
      </c>
      <c r="N181" s="732"/>
    </row>
    <row r="182" spans="1:14" x14ac:dyDescent="0.2">
      <c r="B182" s="750" t="s">
        <v>222</v>
      </c>
      <c r="C182" s="751">
        <f t="shared" si="71"/>
        <v>10.933</v>
      </c>
      <c r="D182" s="751">
        <f t="shared" si="72"/>
        <v>12.034999999999998</v>
      </c>
      <c r="E182" s="751">
        <f t="shared" si="73"/>
        <v>9.84</v>
      </c>
      <c r="F182" s="751">
        <f t="shared" si="74"/>
        <v>9.4749999999999996</v>
      </c>
      <c r="G182" s="751">
        <f t="shared" si="75"/>
        <v>6.8129999999999997</v>
      </c>
      <c r="H182" s="751">
        <f t="shared" si="76"/>
        <v>4.7440000000000007</v>
      </c>
      <c r="I182" s="751">
        <f t="shared" si="77"/>
        <v>6.0049999999999999</v>
      </c>
      <c r="J182" s="751">
        <f t="shared" si="78"/>
        <v>5.4509999999999996</v>
      </c>
      <c r="K182" s="751">
        <f t="shared" si="79"/>
        <v>15.825000000000001</v>
      </c>
      <c r="L182" s="751">
        <f t="shared" si="80"/>
        <v>5.9689999999999994</v>
      </c>
      <c r="M182" s="752">
        <f t="shared" si="81"/>
        <v>12.875999999999999</v>
      </c>
      <c r="N182" s="732"/>
    </row>
    <row r="183" spans="1:14" x14ac:dyDescent="0.2">
      <c r="B183" s="750" t="s">
        <v>223</v>
      </c>
      <c r="C183" s="751">
        <f t="shared" si="71"/>
        <v>14.727</v>
      </c>
      <c r="D183" s="751">
        <f t="shared" si="72"/>
        <v>11.516</v>
      </c>
      <c r="E183" s="751">
        <f t="shared" si="73"/>
        <v>13.286999999999999</v>
      </c>
      <c r="F183" s="751">
        <f t="shared" si="74"/>
        <v>21.250999999999998</v>
      </c>
      <c r="G183" s="751">
        <f t="shared" si="75"/>
        <v>18.933</v>
      </c>
      <c r="H183" s="751">
        <f t="shared" si="76"/>
        <v>8.1460000000000008</v>
      </c>
      <c r="I183" s="751">
        <f t="shared" si="77"/>
        <v>21.344999999999999</v>
      </c>
      <c r="J183" s="751">
        <f t="shared" si="78"/>
        <v>4.87</v>
      </c>
      <c r="K183" s="751">
        <f t="shared" si="79"/>
        <v>14.846</v>
      </c>
      <c r="L183" s="751">
        <f t="shared" si="80"/>
        <v>8.8490000000000002</v>
      </c>
      <c r="M183" s="752">
        <f t="shared" si="81"/>
        <v>11.622</v>
      </c>
      <c r="N183" s="732"/>
    </row>
    <row r="184" spans="1:14" ht="13.5" thickBot="1" x14ac:dyDescent="0.25">
      <c r="B184" s="766" t="s">
        <v>80</v>
      </c>
      <c r="C184" s="767">
        <f t="shared" si="71"/>
        <v>176.208</v>
      </c>
      <c r="D184" s="767">
        <f t="shared" si="72"/>
        <v>182.85500000000002</v>
      </c>
      <c r="E184" s="767">
        <f t="shared" si="73"/>
        <v>155.125</v>
      </c>
      <c r="F184" s="767">
        <f t="shared" si="74"/>
        <v>139.053</v>
      </c>
      <c r="G184" s="767">
        <f t="shared" si="75"/>
        <v>113.339</v>
      </c>
      <c r="H184" s="767">
        <f t="shared" si="76"/>
        <v>105.842</v>
      </c>
      <c r="I184" s="767">
        <f t="shared" si="77"/>
        <v>128.208</v>
      </c>
      <c r="J184" s="767">
        <f t="shared" si="78"/>
        <v>121.752</v>
      </c>
      <c r="K184" s="767">
        <f t="shared" si="79"/>
        <v>210.87</v>
      </c>
      <c r="L184" s="767">
        <f t="shared" si="80"/>
        <v>133.04599999999999</v>
      </c>
      <c r="M184" s="768">
        <f t="shared" si="81"/>
        <v>190.66899999999998</v>
      </c>
      <c r="N184" s="732"/>
    </row>
    <row r="186" spans="1:14" x14ac:dyDescent="0.2">
      <c r="A186" s="278"/>
    </row>
    <row r="187" spans="1:14" x14ac:dyDescent="0.2">
      <c r="B187" s="799" t="s">
        <v>136</v>
      </c>
      <c r="C187" s="725" t="s">
        <v>333</v>
      </c>
      <c r="D187" s="725" t="s">
        <v>224</v>
      </c>
      <c r="E187" s="725" t="s">
        <v>227</v>
      </c>
      <c r="F187" s="725" t="s">
        <v>228</v>
      </c>
      <c r="G187" s="725" t="s">
        <v>229</v>
      </c>
      <c r="H187" s="725" t="s">
        <v>230</v>
      </c>
      <c r="I187" s="725" t="s">
        <v>334</v>
      </c>
      <c r="J187" s="725" t="s">
        <v>335</v>
      </c>
      <c r="K187" s="725" t="s">
        <v>233</v>
      </c>
      <c r="L187" s="725" t="s">
        <v>234</v>
      </c>
      <c r="M187" s="747" t="s">
        <v>235</v>
      </c>
    </row>
    <row r="188" spans="1:14" x14ac:dyDescent="0.2">
      <c r="B188" s="800"/>
      <c r="C188" s="724" t="s">
        <v>78</v>
      </c>
      <c r="D188" s="724" t="s">
        <v>78</v>
      </c>
      <c r="E188" s="724" t="s">
        <v>78</v>
      </c>
      <c r="F188" s="724" t="s">
        <v>78</v>
      </c>
      <c r="G188" s="724" t="s">
        <v>78</v>
      </c>
      <c r="H188" s="724" t="s">
        <v>78</v>
      </c>
      <c r="I188" s="724" t="s">
        <v>78</v>
      </c>
      <c r="J188" s="724" t="s">
        <v>78</v>
      </c>
      <c r="K188" s="724" t="s">
        <v>78</v>
      </c>
      <c r="L188" s="724" t="s">
        <v>78</v>
      </c>
      <c r="M188" s="748" t="s">
        <v>78</v>
      </c>
    </row>
    <row r="189" spans="1:14" ht="41.25" thickBot="1" x14ac:dyDescent="0.25">
      <c r="B189" s="801"/>
      <c r="C189" s="727" t="s">
        <v>327</v>
      </c>
      <c r="D189" s="727" t="s">
        <v>327</v>
      </c>
      <c r="E189" s="727" t="s">
        <v>327</v>
      </c>
      <c r="F189" s="727" t="s">
        <v>327</v>
      </c>
      <c r="G189" s="727" t="s">
        <v>327</v>
      </c>
      <c r="H189" s="727" t="s">
        <v>327</v>
      </c>
      <c r="I189" s="727" t="s">
        <v>327</v>
      </c>
      <c r="J189" s="727" t="s">
        <v>327</v>
      </c>
      <c r="K189" s="727" t="s">
        <v>327</v>
      </c>
      <c r="L189" s="727" t="s">
        <v>327</v>
      </c>
      <c r="M189" s="749" t="s">
        <v>327</v>
      </c>
    </row>
    <row r="190" spans="1:14" ht="25.5" x14ac:dyDescent="0.2">
      <c r="B190" s="728" t="s">
        <v>105</v>
      </c>
      <c r="C190" s="729">
        <v>13.404999999999999</v>
      </c>
      <c r="D190" s="729">
        <v>13.597</v>
      </c>
      <c r="E190" s="729">
        <v>13.019</v>
      </c>
      <c r="F190" s="729">
        <v>12.532</v>
      </c>
      <c r="G190" s="729">
        <v>11.994999999999999</v>
      </c>
      <c r="H190" s="729">
        <v>11.398</v>
      </c>
      <c r="I190" s="729">
        <v>11.032</v>
      </c>
      <c r="J190" s="729">
        <v>10.78</v>
      </c>
      <c r="K190" s="729">
        <v>10.488</v>
      </c>
      <c r="L190" s="729">
        <v>9.9789999999999992</v>
      </c>
      <c r="M190" s="730">
        <v>9.8000000000000007</v>
      </c>
    </row>
    <row r="191" spans="1:14" x14ac:dyDescent="0.2">
      <c r="B191" s="731" t="s">
        <v>94</v>
      </c>
      <c r="C191" s="732">
        <v>1.76</v>
      </c>
      <c r="D191" s="732">
        <v>1.6339999999999999</v>
      </c>
      <c r="E191" s="732">
        <v>1.6020000000000001</v>
      </c>
      <c r="F191" s="732">
        <v>1.601</v>
      </c>
      <c r="G191" s="732">
        <v>1.579</v>
      </c>
      <c r="H191" s="732">
        <v>1.6</v>
      </c>
      <c r="I191" s="732">
        <v>1.68</v>
      </c>
      <c r="J191" s="732">
        <v>1.6850000000000001</v>
      </c>
      <c r="K191" s="732">
        <v>1.702</v>
      </c>
      <c r="L191" s="732">
        <v>1.6539999999999999</v>
      </c>
      <c r="M191" s="733">
        <v>1.665</v>
      </c>
    </row>
    <row r="192" spans="1:14" x14ac:dyDescent="0.2">
      <c r="B192" s="731" t="s">
        <v>95</v>
      </c>
      <c r="C192" s="732">
        <v>6.8390000000000004</v>
      </c>
      <c r="D192" s="732">
        <v>6.6109999999999998</v>
      </c>
      <c r="E192" s="732">
        <v>6.3049999999999997</v>
      </c>
      <c r="F192" s="732">
        <v>6.0220000000000002</v>
      </c>
      <c r="G192" s="732">
        <v>5.7670000000000003</v>
      </c>
      <c r="H192" s="732">
        <v>5.593</v>
      </c>
      <c r="I192" s="732">
        <v>5.47</v>
      </c>
      <c r="J192" s="732">
        <v>5.4749999999999996</v>
      </c>
      <c r="K192" s="732">
        <v>5.4589999999999996</v>
      </c>
      <c r="L192" s="732">
        <v>5.3449999999999998</v>
      </c>
      <c r="M192" s="733">
        <v>5.4509999999999996</v>
      </c>
    </row>
    <row r="193" spans="2:24" x14ac:dyDescent="0.2">
      <c r="B193" s="731" t="s">
        <v>96</v>
      </c>
      <c r="C193" s="732">
        <v>0.28199999999999997</v>
      </c>
      <c r="D193" s="732">
        <v>0.26300000000000001</v>
      </c>
      <c r="E193" s="732">
        <v>0.252</v>
      </c>
      <c r="F193" s="732">
        <v>0.24199999999999999</v>
      </c>
      <c r="G193" s="732">
        <v>0.35199999999999998</v>
      </c>
      <c r="H193" s="732">
        <v>0.41</v>
      </c>
      <c r="I193" s="732">
        <v>0.48599999999999999</v>
      </c>
      <c r="J193" s="732">
        <v>0.55600000000000005</v>
      </c>
      <c r="K193" s="732">
        <v>0.55000000000000004</v>
      </c>
      <c r="L193" s="732">
        <v>0.48699999999999999</v>
      </c>
      <c r="M193" s="733">
        <v>0.433</v>
      </c>
    </row>
    <row r="194" spans="2:24" x14ac:dyDescent="0.2">
      <c r="B194" s="731" t="s">
        <v>97</v>
      </c>
      <c r="C194" s="732">
        <v>0.29599999999999999</v>
      </c>
      <c r="D194" s="732">
        <v>0.26800000000000002</v>
      </c>
      <c r="E194" s="732">
        <v>0.25</v>
      </c>
      <c r="F194" s="732">
        <v>0.24</v>
      </c>
      <c r="G194" s="732">
        <v>0.26300000000000001</v>
      </c>
      <c r="H194" s="732">
        <v>0.27400000000000002</v>
      </c>
      <c r="I194" s="732">
        <v>0.30299999999999999</v>
      </c>
      <c r="J194" s="732">
        <v>0.33100000000000002</v>
      </c>
      <c r="K194" s="732">
        <v>0.33500000000000002</v>
      </c>
      <c r="L194" s="732">
        <v>0.30399999999999999</v>
      </c>
      <c r="M194" s="733">
        <v>0.27100000000000002</v>
      </c>
    </row>
    <row r="195" spans="2:24" x14ac:dyDescent="0.2">
      <c r="B195" s="731" t="s">
        <v>98</v>
      </c>
      <c r="C195" s="732">
        <v>2.3149999999999999</v>
      </c>
      <c r="D195" s="732">
        <v>2.7160000000000002</v>
      </c>
      <c r="E195" s="732">
        <v>2.5449999999999999</v>
      </c>
      <c r="F195" s="732">
        <v>2.2599999999999998</v>
      </c>
      <c r="G195" s="732">
        <v>1.9570000000000001</v>
      </c>
      <c r="H195" s="732">
        <v>1.635</v>
      </c>
      <c r="I195" s="732">
        <v>1.3660000000000001</v>
      </c>
      <c r="J195" s="732">
        <v>1.163</v>
      </c>
      <c r="K195" s="732">
        <v>1.0349999999999999</v>
      </c>
      <c r="L195" s="732">
        <v>0.92800000000000005</v>
      </c>
      <c r="M195" s="733">
        <v>0.83799999999999997</v>
      </c>
    </row>
    <row r="196" spans="2:24" x14ac:dyDescent="0.2">
      <c r="B196" s="731" t="s">
        <v>99</v>
      </c>
      <c r="C196" s="732">
        <v>0.28399999999999997</v>
      </c>
      <c r="D196" s="732">
        <v>0.29799999999999999</v>
      </c>
      <c r="E196" s="732">
        <v>0.32900000000000001</v>
      </c>
      <c r="F196" s="732">
        <v>0.36</v>
      </c>
      <c r="G196" s="732">
        <v>0.35699999999999998</v>
      </c>
      <c r="H196" s="732">
        <v>0.35499999999999998</v>
      </c>
      <c r="I196" s="732">
        <v>0.35199999999999998</v>
      </c>
      <c r="J196" s="732">
        <v>0.34599999999999997</v>
      </c>
      <c r="K196" s="732">
        <v>0.33100000000000002</v>
      </c>
      <c r="L196" s="732">
        <v>0.316</v>
      </c>
      <c r="M196" s="733">
        <v>0.29699999999999999</v>
      </c>
    </row>
    <row r="197" spans="2:24" x14ac:dyDescent="0.2">
      <c r="B197" s="731" t="s">
        <v>100</v>
      </c>
      <c r="C197" s="732">
        <v>1.2999999999999999E-2</v>
      </c>
      <c r="D197" s="732">
        <v>1.4999999999999999E-2</v>
      </c>
      <c r="E197" s="732">
        <v>1.4E-2</v>
      </c>
      <c r="F197" s="732">
        <v>1.2999999999999999E-2</v>
      </c>
      <c r="G197" s="732">
        <v>1.0999999999999999E-2</v>
      </c>
      <c r="H197" s="732">
        <v>8.9999999999999993E-3</v>
      </c>
      <c r="I197" s="732">
        <v>7.0000000000000001E-3</v>
      </c>
      <c r="J197" s="732">
        <v>5.0000000000000001E-3</v>
      </c>
      <c r="K197" s="732">
        <v>4.0000000000000001E-3</v>
      </c>
      <c r="L197" s="732">
        <v>4.0000000000000001E-3</v>
      </c>
      <c r="M197" s="733">
        <v>3.0000000000000001E-3</v>
      </c>
    </row>
    <row r="198" spans="2:24" x14ac:dyDescent="0.2">
      <c r="B198" s="731" t="s">
        <v>101</v>
      </c>
      <c r="C198" s="732">
        <v>0</v>
      </c>
      <c r="D198" s="732">
        <v>0</v>
      </c>
      <c r="E198" s="732">
        <v>0</v>
      </c>
      <c r="F198" s="732">
        <v>0</v>
      </c>
      <c r="G198" s="732">
        <v>0</v>
      </c>
      <c r="H198" s="732">
        <v>0</v>
      </c>
      <c r="I198" s="732">
        <v>0</v>
      </c>
      <c r="J198" s="732">
        <v>0</v>
      </c>
      <c r="K198" s="732">
        <v>0</v>
      </c>
      <c r="L198" s="732">
        <v>0</v>
      </c>
      <c r="M198" s="733">
        <v>0</v>
      </c>
    </row>
    <row r="199" spans="2:24" x14ac:dyDescent="0.2">
      <c r="B199" s="731" t="s">
        <v>102</v>
      </c>
      <c r="C199" s="732">
        <v>0.10299999999999999</v>
      </c>
      <c r="D199" s="732">
        <v>9.4E-2</v>
      </c>
      <c r="E199" s="732">
        <v>9.4E-2</v>
      </c>
      <c r="F199" s="732">
        <v>9.5000000000000001E-2</v>
      </c>
      <c r="G199" s="732">
        <v>9.0999999999999998E-2</v>
      </c>
      <c r="H199" s="732">
        <v>8.5999999999999993E-2</v>
      </c>
      <c r="I199" s="732">
        <v>7.0999999999999994E-2</v>
      </c>
      <c r="J199" s="732">
        <v>6.2E-2</v>
      </c>
      <c r="K199" s="732">
        <v>6.6000000000000003E-2</v>
      </c>
      <c r="L199" s="732">
        <v>6.2E-2</v>
      </c>
      <c r="M199" s="733">
        <v>5.2999999999999999E-2</v>
      </c>
    </row>
    <row r="200" spans="2:24" x14ac:dyDescent="0.2">
      <c r="B200" s="731" t="s">
        <v>103</v>
      </c>
      <c r="C200" s="732">
        <v>0</v>
      </c>
      <c r="D200" s="732">
        <v>0</v>
      </c>
      <c r="E200" s="732">
        <v>0</v>
      </c>
      <c r="F200" s="732">
        <v>0</v>
      </c>
      <c r="G200" s="732">
        <v>0</v>
      </c>
      <c r="H200" s="732">
        <v>0</v>
      </c>
      <c r="I200" s="732">
        <v>0</v>
      </c>
      <c r="J200" s="732">
        <v>0</v>
      </c>
      <c r="K200" s="732">
        <v>0</v>
      </c>
      <c r="L200" s="732">
        <v>0</v>
      </c>
      <c r="M200" s="733">
        <v>0</v>
      </c>
    </row>
    <row r="201" spans="2:24" ht="13.5" thickBot="1" x14ac:dyDescent="0.25">
      <c r="B201" s="764" t="s">
        <v>104</v>
      </c>
      <c r="C201" s="734">
        <v>1.5109999999999999</v>
      </c>
      <c r="D201" s="734">
        <v>1.696</v>
      </c>
      <c r="E201" s="734">
        <v>1.6279999999999999</v>
      </c>
      <c r="F201" s="734">
        <v>1.6990000000000001</v>
      </c>
      <c r="G201" s="734">
        <v>1.619</v>
      </c>
      <c r="H201" s="734">
        <v>1.4339999999999999</v>
      </c>
      <c r="I201" s="734">
        <v>1.296</v>
      </c>
      <c r="J201" s="734">
        <v>1.1559999999999999</v>
      </c>
      <c r="K201" s="734">
        <v>1.006</v>
      </c>
      <c r="L201" s="734">
        <v>0.88</v>
      </c>
      <c r="M201" s="735">
        <v>0.78900000000000003</v>
      </c>
    </row>
    <row r="204" spans="2:24" x14ac:dyDescent="0.2">
      <c r="B204" s="799" t="s">
        <v>136</v>
      </c>
      <c r="C204" s="802" t="s">
        <v>333</v>
      </c>
      <c r="D204" s="803"/>
      <c r="E204" s="802" t="s">
        <v>224</v>
      </c>
      <c r="F204" s="803"/>
      <c r="G204" s="802" t="s">
        <v>227</v>
      </c>
      <c r="H204" s="803"/>
      <c r="I204" s="802" t="s">
        <v>228</v>
      </c>
      <c r="J204" s="803"/>
      <c r="K204" s="802" t="s">
        <v>229</v>
      </c>
      <c r="L204" s="803"/>
      <c r="M204" s="802" t="s">
        <v>230</v>
      </c>
      <c r="N204" s="803"/>
      <c r="O204" s="802" t="s">
        <v>334</v>
      </c>
      <c r="P204" s="803"/>
      <c r="Q204" s="802" t="s">
        <v>335</v>
      </c>
      <c r="R204" s="803"/>
      <c r="S204" s="802" t="s">
        <v>233</v>
      </c>
      <c r="T204" s="803"/>
      <c r="U204" s="802" t="s">
        <v>234</v>
      </c>
      <c r="V204" s="803"/>
      <c r="W204" s="802" t="s">
        <v>235</v>
      </c>
      <c r="X204" s="804"/>
    </row>
    <row r="205" spans="2:24" x14ac:dyDescent="0.2">
      <c r="B205" s="800"/>
      <c r="C205" s="805" t="s">
        <v>79</v>
      </c>
      <c r="D205" s="806"/>
      <c r="E205" s="805" t="s">
        <v>79</v>
      </c>
      <c r="F205" s="806"/>
      <c r="G205" s="805" t="s">
        <v>79</v>
      </c>
      <c r="H205" s="806"/>
      <c r="I205" s="805" t="s">
        <v>79</v>
      </c>
      <c r="J205" s="806"/>
      <c r="K205" s="805" t="s">
        <v>79</v>
      </c>
      <c r="L205" s="806"/>
      <c r="M205" s="805" t="s">
        <v>79</v>
      </c>
      <c r="N205" s="806"/>
      <c r="O205" s="805"/>
      <c r="P205" s="806"/>
      <c r="Q205" s="805"/>
      <c r="R205" s="806"/>
      <c r="S205" s="805"/>
      <c r="T205" s="806"/>
      <c r="U205" s="805"/>
      <c r="V205" s="806"/>
      <c r="W205" s="805"/>
      <c r="X205" s="807"/>
    </row>
    <row r="206" spans="2:24" ht="41.25" thickBot="1" x14ac:dyDescent="0.25">
      <c r="B206" s="801"/>
      <c r="C206" s="727" t="s">
        <v>327</v>
      </c>
      <c r="D206" s="736" t="s">
        <v>82</v>
      </c>
      <c r="E206" s="727" t="s">
        <v>327</v>
      </c>
      <c r="F206" s="737" t="s">
        <v>82</v>
      </c>
      <c r="G206" s="727" t="s">
        <v>327</v>
      </c>
      <c r="H206" s="737" t="s">
        <v>82</v>
      </c>
      <c r="I206" s="727" t="s">
        <v>327</v>
      </c>
      <c r="J206" s="737" t="s">
        <v>82</v>
      </c>
      <c r="K206" s="727" t="s">
        <v>327</v>
      </c>
      <c r="L206" s="737" t="s">
        <v>82</v>
      </c>
      <c r="M206" s="727" t="s">
        <v>327</v>
      </c>
      <c r="N206" s="737" t="s">
        <v>82</v>
      </c>
      <c r="O206" s="727" t="s">
        <v>327</v>
      </c>
      <c r="P206" s="736" t="s">
        <v>82</v>
      </c>
      <c r="Q206" s="727" t="s">
        <v>327</v>
      </c>
      <c r="R206" s="736" t="s">
        <v>82</v>
      </c>
      <c r="S206" s="727" t="s">
        <v>327</v>
      </c>
      <c r="T206" s="736" t="s">
        <v>82</v>
      </c>
      <c r="U206" s="727" t="s">
        <v>327</v>
      </c>
      <c r="V206" s="736" t="s">
        <v>82</v>
      </c>
      <c r="W206" s="727" t="s">
        <v>327</v>
      </c>
      <c r="X206" s="736" t="s">
        <v>82</v>
      </c>
    </row>
    <row r="207" spans="2:24" ht="25.5" x14ac:dyDescent="0.2">
      <c r="B207" s="728" t="s">
        <v>105</v>
      </c>
      <c r="C207" s="729">
        <v>17538.746999999999</v>
      </c>
      <c r="D207" s="738">
        <v>4.83</v>
      </c>
      <c r="E207" s="729">
        <v>18933.736000000001</v>
      </c>
      <c r="F207" s="738">
        <v>4.72</v>
      </c>
      <c r="G207" s="729">
        <v>20595.341</v>
      </c>
      <c r="H207" s="738">
        <v>4.7</v>
      </c>
      <c r="I207" s="729">
        <v>22359.817999999999</v>
      </c>
      <c r="J207" s="738">
        <v>4.66</v>
      </c>
      <c r="K207" s="729">
        <v>24222.316999999999</v>
      </c>
      <c r="L207" s="738">
        <v>4.58</v>
      </c>
      <c r="M207" s="729">
        <v>26062.214</v>
      </c>
      <c r="N207" s="738">
        <v>4.51</v>
      </c>
      <c r="O207" s="729">
        <v>27808.518</v>
      </c>
      <c r="P207" s="738">
        <v>4.4400000000000004</v>
      </c>
      <c r="Q207" s="729">
        <v>29312.841</v>
      </c>
      <c r="R207" s="738">
        <v>4.4000000000000004</v>
      </c>
      <c r="S207" s="729">
        <v>30426.359</v>
      </c>
      <c r="T207" s="738">
        <v>4.4400000000000004</v>
      </c>
      <c r="U207" s="729">
        <v>31487.935000000001</v>
      </c>
      <c r="V207" s="738">
        <v>4.49</v>
      </c>
      <c r="W207" s="729">
        <v>32323.346000000001</v>
      </c>
      <c r="X207" s="739">
        <v>4.58</v>
      </c>
    </row>
    <row r="208" spans="2:24" x14ac:dyDescent="0.2">
      <c r="B208" s="731" t="s">
        <v>94</v>
      </c>
      <c r="C208" s="732">
        <v>5842.7139999999999</v>
      </c>
      <c r="D208" s="740">
        <v>10.050000000000001</v>
      </c>
      <c r="E208" s="732">
        <v>6095.6379999999999</v>
      </c>
      <c r="F208" s="740">
        <v>9.94</v>
      </c>
      <c r="G208" s="732">
        <v>6319.53</v>
      </c>
      <c r="H208" s="740">
        <v>9.91</v>
      </c>
      <c r="I208" s="732">
        <v>6503.4179999999997</v>
      </c>
      <c r="J208" s="740">
        <v>9.91</v>
      </c>
      <c r="K208" s="732">
        <v>6759.0619999999999</v>
      </c>
      <c r="L208" s="740">
        <v>9.94</v>
      </c>
      <c r="M208" s="732">
        <v>7073.6170000000002</v>
      </c>
      <c r="N208" s="740">
        <v>9.89</v>
      </c>
      <c r="O208" s="732">
        <v>7377.2629999999999</v>
      </c>
      <c r="P208" s="740">
        <v>9.7899999999999991</v>
      </c>
      <c r="Q208" s="732">
        <v>7574.5309999999999</v>
      </c>
      <c r="R208" s="740">
        <v>9.82</v>
      </c>
      <c r="S208" s="732">
        <v>7771.7280000000001</v>
      </c>
      <c r="T208" s="740">
        <v>9.89</v>
      </c>
      <c r="U208" s="732">
        <v>8022.8620000000001</v>
      </c>
      <c r="V208" s="740">
        <v>9.86</v>
      </c>
      <c r="W208" s="732">
        <v>8238.5310000000009</v>
      </c>
      <c r="X208" s="741">
        <v>9.83</v>
      </c>
    </row>
    <row r="209" spans="2:24" x14ac:dyDescent="0.2">
      <c r="B209" s="731" t="s">
        <v>95</v>
      </c>
      <c r="C209" s="732">
        <v>1091.847</v>
      </c>
      <c r="D209" s="740">
        <v>21.44</v>
      </c>
      <c r="E209" s="732">
        <v>1167.9690000000001</v>
      </c>
      <c r="F209" s="740">
        <v>21.3</v>
      </c>
      <c r="G209" s="732">
        <v>1230.5129999999999</v>
      </c>
      <c r="H209" s="740">
        <v>21.41</v>
      </c>
      <c r="I209" s="732">
        <v>1259.4100000000001</v>
      </c>
      <c r="J209" s="740">
        <v>22.17</v>
      </c>
      <c r="K209" s="732">
        <v>1274.2809999999999</v>
      </c>
      <c r="L209" s="740">
        <v>22.4</v>
      </c>
      <c r="M209" s="732">
        <v>1296.249</v>
      </c>
      <c r="N209" s="740">
        <v>22.81</v>
      </c>
      <c r="O209" s="732">
        <v>1343.039</v>
      </c>
      <c r="P209" s="740">
        <v>23</v>
      </c>
      <c r="Q209" s="732">
        <v>1422.7170000000001</v>
      </c>
      <c r="R209" s="740">
        <v>22.76</v>
      </c>
      <c r="S209" s="732">
        <v>1393.307</v>
      </c>
      <c r="T209" s="740">
        <v>22.5</v>
      </c>
      <c r="U209" s="732">
        <v>1357.7560000000001</v>
      </c>
      <c r="V209" s="740">
        <v>23.48</v>
      </c>
      <c r="W209" s="732">
        <v>1399.27</v>
      </c>
      <c r="X209" s="741">
        <v>23.6</v>
      </c>
    </row>
    <row r="210" spans="2:24" x14ac:dyDescent="0.2">
      <c r="B210" s="731" t="s">
        <v>96</v>
      </c>
      <c r="C210" s="732">
        <v>427.57100000000003</v>
      </c>
      <c r="D210" s="740">
        <v>29.05</v>
      </c>
      <c r="E210" s="732">
        <v>428.72500000000002</v>
      </c>
      <c r="F210" s="740">
        <v>28.54</v>
      </c>
      <c r="G210" s="732">
        <v>410.85</v>
      </c>
      <c r="H210" s="740">
        <v>29.57</v>
      </c>
      <c r="I210" s="732">
        <v>458.57400000000001</v>
      </c>
      <c r="J210" s="740">
        <v>28.26</v>
      </c>
      <c r="K210" s="732">
        <v>517.68399999999997</v>
      </c>
      <c r="L210" s="740">
        <v>26.77</v>
      </c>
      <c r="M210" s="732">
        <v>573.44200000000001</v>
      </c>
      <c r="N210" s="740">
        <v>25.76</v>
      </c>
      <c r="O210" s="732">
        <v>623.32299999999998</v>
      </c>
      <c r="P210" s="740">
        <v>25.15</v>
      </c>
      <c r="Q210" s="732">
        <v>660.41499999999996</v>
      </c>
      <c r="R210" s="740">
        <v>24.94</v>
      </c>
      <c r="S210" s="732">
        <v>670.01800000000003</v>
      </c>
      <c r="T210" s="740">
        <v>25.43</v>
      </c>
      <c r="U210" s="732">
        <v>670.57600000000002</v>
      </c>
      <c r="V210" s="740">
        <v>25.18</v>
      </c>
      <c r="W210" s="732">
        <v>651.50099999999998</v>
      </c>
      <c r="X210" s="741">
        <v>25.65</v>
      </c>
    </row>
    <row r="211" spans="2:24" x14ac:dyDescent="0.2">
      <c r="B211" s="731" t="s">
        <v>97</v>
      </c>
      <c r="C211" s="732">
        <v>2101.2930000000001</v>
      </c>
      <c r="D211" s="740">
        <v>17.059999999999999</v>
      </c>
      <c r="E211" s="732">
        <v>2153.0610000000001</v>
      </c>
      <c r="F211" s="740">
        <v>17.13</v>
      </c>
      <c r="G211" s="732">
        <v>2253.0050000000001</v>
      </c>
      <c r="H211" s="740">
        <v>17.309999999999999</v>
      </c>
      <c r="I211" s="732">
        <v>2412.3530000000001</v>
      </c>
      <c r="J211" s="740">
        <v>17.14</v>
      </c>
      <c r="K211" s="732">
        <v>2565.192</v>
      </c>
      <c r="L211" s="740">
        <v>16.940000000000001</v>
      </c>
      <c r="M211" s="732">
        <v>2719.9119999999998</v>
      </c>
      <c r="N211" s="740">
        <v>16.64</v>
      </c>
      <c r="O211" s="732">
        <v>2859.96</v>
      </c>
      <c r="P211" s="740">
        <v>16.39</v>
      </c>
      <c r="Q211" s="732">
        <v>2974.3409999999999</v>
      </c>
      <c r="R211" s="740">
        <v>16.260000000000002</v>
      </c>
      <c r="S211" s="732">
        <v>3054.4470000000001</v>
      </c>
      <c r="T211" s="740">
        <v>16.25</v>
      </c>
      <c r="U211" s="732">
        <v>3100.556</v>
      </c>
      <c r="V211" s="740">
        <v>16.36</v>
      </c>
      <c r="W211" s="732">
        <v>3114.6439999999998</v>
      </c>
      <c r="X211" s="741">
        <v>16.54</v>
      </c>
    </row>
    <row r="212" spans="2:24" x14ac:dyDescent="0.2">
      <c r="B212" s="731" t="s">
        <v>98</v>
      </c>
      <c r="C212" s="732">
        <v>1732.1479999999999</v>
      </c>
      <c r="D212" s="740">
        <v>10.02</v>
      </c>
      <c r="E212" s="732">
        <v>1919.2239999999999</v>
      </c>
      <c r="F212" s="740">
        <v>10.08</v>
      </c>
      <c r="G212" s="732">
        <v>2154.3980000000001</v>
      </c>
      <c r="H212" s="740">
        <v>10.44</v>
      </c>
      <c r="I212" s="732">
        <v>2388.2979999999998</v>
      </c>
      <c r="J212" s="740">
        <v>10.81</v>
      </c>
      <c r="K212" s="732">
        <v>2624.9949999999999</v>
      </c>
      <c r="L212" s="740">
        <v>10.95</v>
      </c>
      <c r="M212" s="732">
        <v>2876.4920000000002</v>
      </c>
      <c r="N212" s="740">
        <v>10.91</v>
      </c>
      <c r="O212" s="732">
        <v>3106.2040000000002</v>
      </c>
      <c r="P212" s="740">
        <v>10.83</v>
      </c>
      <c r="Q212" s="732">
        <v>3301.8449999999998</v>
      </c>
      <c r="R212" s="740">
        <v>10.71</v>
      </c>
      <c r="S212" s="732">
        <v>3462.3380000000002</v>
      </c>
      <c r="T212" s="740">
        <v>10.67</v>
      </c>
      <c r="U212" s="732">
        <v>3612.6959999999999</v>
      </c>
      <c r="V212" s="740">
        <v>10.64</v>
      </c>
      <c r="W212" s="732">
        <v>3659.6019999999999</v>
      </c>
      <c r="X212" s="741">
        <v>10.81</v>
      </c>
    </row>
    <row r="213" spans="2:24" x14ac:dyDescent="0.2">
      <c r="B213" s="731" t="s">
        <v>99</v>
      </c>
      <c r="C213" s="732">
        <v>2787.663</v>
      </c>
      <c r="D213" s="740">
        <v>16.010000000000002</v>
      </c>
      <c r="E213" s="732">
        <v>3122.9229999999998</v>
      </c>
      <c r="F213" s="740">
        <v>15.4</v>
      </c>
      <c r="G213" s="732">
        <v>3537.0410000000002</v>
      </c>
      <c r="H213" s="740">
        <v>14.91</v>
      </c>
      <c r="I213" s="732">
        <v>3970.5160000000001</v>
      </c>
      <c r="J213" s="740">
        <v>14.55</v>
      </c>
      <c r="K213" s="732">
        <v>4406.5559999999996</v>
      </c>
      <c r="L213" s="740">
        <v>14.27</v>
      </c>
      <c r="M213" s="732">
        <v>4826.6099999999997</v>
      </c>
      <c r="N213" s="740">
        <v>14.09</v>
      </c>
      <c r="O213" s="732">
        <v>5232.8109999999997</v>
      </c>
      <c r="P213" s="740">
        <v>13.95</v>
      </c>
      <c r="Q213" s="732">
        <v>5582.5829999999996</v>
      </c>
      <c r="R213" s="740">
        <v>13.91</v>
      </c>
      <c r="S213" s="732">
        <v>5867.5540000000001</v>
      </c>
      <c r="T213" s="740">
        <v>13.95</v>
      </c>
      <c r="U213" s="732">
        <v>6124.2520000000004</v>
      </c>
      <c r="V213" s="740">
        <v>14.05</v>
      </c>
      <c r="W213" s="732">
        <v>6447.357</v>
      </c>
      <c r="X213" s="741">
        <v>13.96</v>
      </c>
    </row>
    <row r="214" spans="2:24" x14ac:dyDescent="0.2">
      <c r="B214" s="731" t="s">
        <v>100</v>
      </c>
      <c r="C214" s="732">
        <v>401.42200000000003</v>
      </c>
      <c r="D214" s="740">
        <v>17.87</v>
      </c>
      <c r="E214" s="732">
        <v>481.66699999999997</v>
      </c>
      <c r="F214" s="740">
        <v>16.91</v>
      </c>
      <c r="G214" s="732">
        <v>566.505</v>
      </c>
      <c r="H214" s="740">
        <v>16.07</v>
      </c>
      <c r="I214" s="732">
        <v>647.09500000000003</v>
      </c>
      <c r="J214" s="740">
        <v>15.77</v>
      </c>
      <c r="K214" s="732">
        <v>731.37400000000002</v>
      </c>
      <c r="L214" s="740">
        <v>15.46</v>
      </c>
      <c r="M214" s="732">
        <v>796.13400000000001</v>
      </c>
      <c r="N214" s="740">
        <v>15.42</v>
      </c>
      <c r="O214" s="732">
        <v>858.76300000000003</v>
      </c>
      <c r="P214" s="740">
        <v>15.25</v>
      </c>
      <c r="Q214" s="732">
        <v>909.221</v>
      </c>
      <c r="R214" s="740">
        <v>15.14</v>
      </c>
      <c r="S214" s="732">
        <v>924.73900000000003</v>
      </c>
      <c r="T214" s="740">
        <v>15.36</v>
      </c>
      <c r="U214" s="732">
        <v>951.63699999999994</v>
      </c>
      <c r="V214" s="740">
        <v>15.42</v>
      </c>
      <c r="W214" s="732">
        <v>992.90899999999999</v>
      </c>
      <c r="X214" s="741">
        <v>15.25</v>
      </c>
    </row>
    <row r="215" spans="2:24" x14ac:dyDescent="0.2">
      <c r="B215" s="731" t="s">
        <v>101</v>
      </c>
      <c r="C215" s="732">
        <v>262.09899999999999</v>
      </c>
      <c r="D215" s="740">
        <v>22.79</v>
      </c>
      <c r="E215" s="732">
        <v>323.02100000000002</v>
      </c>
      <c r="F215" s="740">
        <v>22.56</v>
      </c>
      <c r="G215" s="732">
        <v>399.99200000000002</v>
      </c>
      <c r="H215" s="740">
        <v>22.08</v>
      </c>
      <c r="I215" s="732">
        <v>484.36900000000003</v>
      </c>
      <c r="J215" s="740">
        <v>21.36</v>
      </c>
      <c r="K215" s="732">
        <v>570.18899999999996</v>
      </c>
      <c r="L215" s="740">
        <v>20.79</v>
      </c>
      <c r="M215" s="732">
        <v>655.99800000000005</v>
      </c>
      <c r="N215" s="740">
        <v>20.36</v>
      </c>
      <c r="O215" s="732">
        <v>739.44399999999996</v>
      </c>
      <c r="P215" s="740">
        <v>20.04</v>
      </c>
      <c r="Q215" s="732">
        <v>819.30200000000002</v>
      </c>
      <c r="R215" s="740">
        <v>19.809999999999999</v>
      </c>
      <c r="S215" s="732">
        <v>894.52200000000005</v>
      </c>
      <c r="T215" s="740">
        <v>19.64</v>
      </c>
      <c r="U215" s="732">
        <v>964.45500000000004</v>
      </c>
      <c r="V215" s="740">
        <v>19.55</v>
      </c>
      <c r="W215" s="732">
        <v>1028.7660000000001</v>
      </c>
      <c r="X215" s="741">
        <v>19.5</v>
      </c>
    </row>
    <row r="216" spans="2:24" x14ac:dyDescent="0.2">
      <c r="B216" s="731" t="s">
        <v>102</v>
      </c>
      <c r="C216" s="732">
        <v>532.39700000000005</v>
      </c>
      <c r="D216" s="740">
        <v>29.48</v>
      </c>
      <c r="E216" s="732">
        <v>549.14499999999998</v>
      </c>
      <c r="F216" s="740">
        <v>29.75</v>
      </c>
      <c r="G216" s="732">
        <v>582.01499999999999</v>
      </c>
      <c r="H216" s="740">
        <v>29.66</v>
      </c>
      <c r="I216" s="732">
        <v>621.37</v>
      </c>
      <c r="J216" s="740">
        <v>29.2</v>
      </c>
      <c r="K216" s="732">
        <v>655.93200000000002</v>
      </c>
      <c r="L216" s="740">
        <v>28.82</v>
      </c>
      <c r="M216" s="732">
        <v>686.702</v>
      </c>
      <c r="N216" s="740">
        <v>28.49</v>
      </c>
      <c r="O216" s="732">
        <v>713.553</v>
      </c>
      <c r="P216" s="740">
        <v>28.23</v>
      </c>
      <c r="Q216" s="732">
        <v>737.71299999999997</v>
      </c>
      <c r="R216" s="740">
        <v>27.99</v>
      </c>
      <c r="S216" s="732">
        <v>758.05399999999997</v>
      </c>
      <c r="T216" s="740">
        <v>27.82</v>
      </c>
      <c r="U216" s="732">
        <v>749.38099999999997</v>
      </c>
      <c r="V216" s="740">
        <v>28.53</v>
      </c>
      <c r="W216" s="732">
        <v>758.726</v>
      </c>
      <c r="X216" s="741">
        <v>28.6</v>
      </c>
    </row>
    <row r="217" spans="2:24" x14ac:dyDescent="0.2">
      <c r="B217" s="731" t="s">
        <v>103</v>
      </c>
      <c r="C217" s="732">
        <v>342.73399999999998</v>
      </c>
      <c r="D217" s="740">
        <v>20.43</v>
      </c>
      <c r="E217" s="732">
        <v>411.661</v>
      </c>
      <c r="F217" s="740">
        <v>19.66</v>
      </c>
      <c r="G217" s="732">
        <v>494.83699999999999</v>
      </c>
      <c r="H217" s="740">
        <v>19.18</v>
      </c>
      <c r="I217" s="732">
        <v>579.72799999999995</v>
      </c>
      <c r="J217" s="740">
        <v>18.95</v>
      </c>
      <c r="K217" s="732">
        <v>662.322</v>
      </c>
      <c r="L217" s="740">
        <v>18.829999999999998</v>
      </c>
      <c r="M217" s="732">
        <v>740.072</v>
      </c>
      <c r="N217" s="740">
        <v>18.829999999999998</v>
      </c>
      <c r="O217" s="732">
        <v>809.47199999999998</v>
      </c>
      <c r="P217" s="740">
        <v>18.96</v>
      </c>
      <c r="Q217" s="732">
        <v>872.15</v>
      </c>
      <c r="R217" s="740">
        <v>19.18</v>
      </c>
      <c r="S217" s="732">
        <v>934.11599999999999</v>
      </c>
      <c r="T217" s="740">
        <v>19.309999999999999</v>
      </c>
      <c r="U217" s="732">
        <v>985.72799999999995</v>
      </c>
      <c r="V217" s="740">
        <v>19.55</v>
      </c>
      <c r="W217" s="732">
        <v>997.95</v>
      </c>
      <c r="X217" s="741">
        <v>20.16</v>
      </c>
    </row>
    <row r="218" spans="2:24" ht="13.5" thickBot="1" x14ac:dyDescent="0.25">
      <c r="B218" s="764" t="s">
        <v>104</v>
      </c>
      <c r="C218" s="734">
        <v>2066.0810000000001</v>
      </c>
      <c r="D218" s="742">
        <v>14.06</v>
      </c>
      <c r="E218" s="734">
        <v>2318.962</v>
      </c>
      <c r="F218" s="742">
        <v>13.56</v>
      </c>
      <c r="G218" s="734">
        <v>2658.462</v>
      </c>
      <c r="H218" s="742">
        <v>12.98</v>
      </c>
      <c r="I218" s="734">
        <v>3044.4450000000002</v>
      </c>
      <c r="J218" s="742">
        <v>12.44</v>
      </c>
      <c r="K218" s="734">
        <v>3429.7089999999998</v>
      </c>
      <c r="L218" s="742">
        <v>12.01</v>
      </c>
      <c r="M218" s="734">
        <v>3787.1709999999998</v>
      </c>
      <c r="N218" s="742">
        <v>11.69</v>
      </c>
      <c r="O218" s="734">
        <v>4109.8329999999996</v>
      </c>
      <c r="P218" s="742">
        <v>11.49</v>
      </c>
      <c r="Q218" s="734">
        <v>4414.5860000000002</v>
      </c>
      <c r="R218" s="742">
        <v>11.33</v>
      </c>
      <c r="S218" s="734">
        <v>4652.6120000000001</v>
      </c>
      <c r="T218" s="742">
        <v>11.25</v>
      </c>
      <c r="U218" s="734">
        <v>4884.8680000000004</v>
      </c>
      <c r="V218" s="742">
        <v>11.23</v>
      </c>
      <c r="W218" s="734">
        <v>4964.8220000000001</v>
      </c>
      <c r="X218" s="743">
        <v>11.42</v>
      </c>
    </row>
    <row r="221" spans="2:24" x14ac:dyDescent="0.2">
      <c r="B221" s="799" t="s">
        <v>136</v>
      </c>
      <c r="C221" s="725" t="s">
        <v>333</v>
      </c>
      <c r="D221" s="725" t="s">
        <v>224</v>
      </c>
      <c r="E221" s="725" t="s">
        <v>227</v>
      </c>
      <c r="F221" s="725" t="s">
        <v>228</v>
      </c>
      <c r="G221" s="725" t="s">
        <v>229</v>
      </c>
      <c r="H221" s="725" t="s">
        <v>230</v>
      </c>
      <c r="I221" s="725" t="s">
        <v>334</v>
      </c>
      <c r="J221" s="725" t="s">
        <v>335</v>
      </c>
      <c r="K221" s="725" t="s">
        <v>233</v>
      </c>
      <c r="L221" s="725" t="s">
        <v>234</v>
      </c>
      <c r="M221" s="725" t="s">
        <v>235</v>
      </c>
      <c r="N221" s="744"/>
    </row>
    <row r="222" spans="2:24" x14ac:dyDescent="0.2">
      <c r="B222" s="800"/>
      <c r="C222" s="724" t="s">
        <v>310</v>
      </c>
      <c r="D222" s="724" t="s">
        <v>310</v>
      </c>
      <c r="E222" s="724" t="s">
        <v>310</v>
      </c>
      <c r="F222" s="724" t="s">
        <v>310</v>
      </c>
      <c r="G222" s="724" t="s">
        <v>310</v>
      </c>
      <c r="H222" s="724" t="s">
        <v>310</v>
      </c>
      <c r="I222" s="724" t="s">
        <v>310</v>
      </c>
      <c r="J222" s="724" t="s">
        <v>310</v>
      </c>
      <c r="K222" s="724" t="s">
        <v>310</v>
      </c>
      <c r="L222" s="724" t="s">
        <v>310</v>
      </c>
      <c r="M222" s="726" t="s">
        <v>310</v>
      </c>
      <c r="N222" s="745"/>
    </row>
    <row r="223" spans="2:24" ht="41.25" thickBot="1" x14ac:dyDescent="0.25">
      <c r="B223" s="801"/>
      <c r="C223" s="727" t="s">
        <v>327</v>
      </c>
      <c r="D223" s="727" t="s">
        <v>327</v>
      </c>
      <c r="E223" s="727" t="s">
        <v>327</v>
      </c>
      <c r="F223" s="727" t="s">
        <v>327</v>
      </c>
      <c r="G223" s="727" t="s">
        <v>327</v>
      </c>
      <c r="H223" s="727" t="s">
        <v>327</v>
      </c>
      <c r="I223" s="727" t="s">
        <v>327</v>
      </c>
      <c r="J223" s="727" t="s">
        <v>327</v>
      </c>
      <c r="K223" s="727" t="s">
        <v>327</v>
      </c>
      <c r="L223" s="727" t="s">
        <v>327</v>
      </c>
      <c r="M223" s="727" t="s">
        <v>327</v>
      </c>
      <c r="N223" s="746"/>
    </row>
    <row r="224" spans="2:24" ht="25.5" x14ac:dyDescent="0.2">
      <c r="B224" s="760" t="s">
        <v>105</v>
      </c>
      <c r="C224" s="761">
        <f t="shared" ref="C224:C232" si="82">C207</f>
        <v>17538.746999999999</v>
      </c>
      <c r="D224" s="761">
        <f t="shared" ref="D224:D232" si="83">E207</f>
        <v>18933.736000000001</v>
      </c>
      <c r="E224" s="761">
        <f t="shared" ref="E224:E232" si="84">G207</f>
        <v>20595.341</v>
      </c>
      <c r="F224" s="761">
        <f t="shared" ref="F224:F232" si="85">I207</f>
        <v>22359.817999999999</v>
      </c>
      <c r="G224" s="761">
        <f t="shared" ref="G224:G232" si="86">K207</f>
        <v>24222.316999999999</v>
      </c>
      <c r="H224" s="761">
        <f t="shared" ref="H224:H232" si="87">M207</f>
        <v>26062.214</v>
      </c>
      <c r="I224" s="761">
        <f t="shared" ref="I224:I232" si="88">O207</f>
        <v>27808.518</v>
      </c>
      <c r="J224" s="761">
        <f t="shared" ref="J224:J232" si="89">Q207</f>
        <v>29312.841</v>
      </c>
      <c r="K224" s="761">
        <f t="shared" ref="K224:K232" si="90">S207</f>
        <v>30426.359</v>
      </c>
      <c r="L224" s="761">
        <f t="shared" ref="L224:L232" si="91">U207</f>
        <v>31487.935000000001</v>
      </c>
      <c r="M224" s="762">
        <f t="shared" ref="M224:M232" si="92">W207</f>
        <v>32323.346000000001</v>
      </c>
      <c r="N224" s="729"/>
    </row>
    <row r="225" spans="2:14" x14ac:dyDescent="0.2">
      <c r="B225" s="750" t="s">
        <v>94</v>
      </c>
      <c r="C225" s="751">
        <f t="shared" si="82"/>
        <v>5842.7139999999999</v>
      </c>
      <c r="D225" s="751">
        <f t="shared" si="83"/>
        <v>6095.6379999999999</v>
      </c>
      <c r="E225" s="751">
        <f t="shared" si="84"/>
        <v>6319.53</v>
      </c>
      <c r="F225" s="751">
        <f t="shared" si="85"/>
        <v>6503.4179999999997</v>
      </c>
      <c r="G225" s="751">
        <f t="shared" si="86"/>
        <v>6759.0619999999999</v>
      </c>
      <c r="H225" s="751">
        <f t="shared" si="87"/>
        <v>7073.6170000000002</v>
      </c>
      <c r="I225" s="751">
        <f t="shared" si="88"/>
        <v>7377.2629999999999</v>
      </c>
      <c r="J225" s="751">
        <f t="shared" si="89"/>
        <v>7574.5309999999999</v>
      </c>
      <c r="K225" s="751">
        <f t="shared" si="90"/>
        <v>7771.7280000000001</v>
      </c>
      <c r="L225" s="751">
        <f t="shared" si="91"/>
        <v>8022.8620000000001</v>
      </c>
      <c r="M225" s="752">
        <f t="shared" si="92"/>
        <v>8238.5310000000009</v>
      </c>
      <c r="N225" s="732"/>
    </row>
    <row r="226" spans="2:14" x14ac:dyDescent="0.2">
      <c r="B226" s="750" t="s">
        <v>95</v>
      </c>
      <c r="C226" s="751">
        <f t="shared" si="82"/>
        <v>1091.847</v>
      </c>
      <c r="D226" s="751">
        <f t="shared" si="83"/>
        <v>1167.9690000000001</v>
      </c>
      <c r="E226" s="751">
        <f t="shared" si="84"/>
        <v>1230.5129999999999</v>
      </c>
      <c r="F226" s="751">
        <f t="shared" si="85"/>
        <v>1259.4100000000001</v>
      </c>
      <c r="G226" s="751">
        <f t="shared" si="86"/>
        <v>1274.2809999999999</v>
      </c>
      <c r="H226" s="751">
        <f t="shared" si="87"/>
        <v>1296.249</v>
      </c>
      <c r="I226" s="751">
        <f t="shared" si="88"/>
        <v>1343.039</v>
      </c>
      <c r="J226" s="751">
        <f t="shared" si="89"/>
        <v>1422.7170000000001</v>
      </c>
      <c r="K226" s="751">
        <f t="shared" si="90"/>
        <v>1393.307</v>
      </c>
      <c r="L226" s="751">
        <f t="shared" si="91"/>
        <v>1357.7560000000001</v>
      </c>
      <c r="M226" s="752">
        <f t="shared" si="92"/>
        <v>1399.27</v>
      </c>
      <c r="N226" s="732"/>
    </row>
    <row r="227" spans="2:14" x14ac:dyDescent="0.2">
      <c r="B227" s="750" t="s">
        <v>96</v>
      </c>
      <c r="C227" s="751">
        <f t="shared" si="82"/>
        <v>427.57100000000003</v>
      </c>
      <c r="D227" s="751">
        <f t="shared" si="83"/>
        <v>428.72500000000002</v>
      </c>
      <c r="E227" s="751">
        <f t="shared" si="84"/>
        <v>410.85</v>
      </c>
      <c r="F227" s="751">
        <f t="shared" si="85"/>
        <v>458.57400000000001</v>
      </c>
      <c r="G227" s="751">
        <f t="shared" si="86"/>
        <v>517.68399999999997</v>
      </c>
      <c r="H227" s="751">
        <f t="shared" si="87"/>
        <v>573.44200000000001</v>
      </c>
      <c r="I227" s="751">
        <f t="shared" si="88"/>
        <v>623.32299999999998</v>
      </c>
      <c r="J227" s="751">
        <f t="shared" si="89"/>
        <v>660.41499999999996</v>
      </c>
      <c r="K227" s="751">
        <f t="shared" si="90"/>
        <v>670.01800000000003</v>
      </c>
      <c r="L227" s="751">
        <f t="shared" si="91"/>
        <v>670.57600000000002</v>
      </c>
      <c r="M227" s="752">
        <f t="shared" si="92"/>
        <v>651.50099999999998</v>
      </c>
      <c r="N227" s="732"/>
    </row>
    <row r="228" spans="2:14" x14ac:dyDescent="0.2">
      <c r="B228" s="750" t="s">
        <v>97</v>
      </c>
      <c r="C228" s="751">
        <f t="shared" si="82"/>
        <v>2101.2930000000001</v>
      </c>
      <c r="D228" s="751">
        <f t="shared" si="83"/>
        <v>2153.0610000000001</v>
      </c>
      <c r="E228" s="751">
        <f t="shared" si="84"/>
        <v>2253.0050000000001</v>
      </c>
      <c r="F228" s="751">
        <f t="shared" si="85"/>
        <v>2412.3530000000001</v>
      </c>
      <c r="G228" s="751">
        <f t="shared" si="86"/>
        <v>2565.192</v>
      </c>
      <c r="H228" s="751">
        <f t="shared" si="87"/>
        <v>2719.9119999999998</v>
      </c>
      <c r="I228" s="751">
        <f t="shared" si="88"/>
        <v>2859.96</v>
      </c>
      <c r="J228" s="751">
        <f t="shared" si="89"/>
        <v>2974.3409999999999</v>
      </c>
      <c r="K228" s="751">
        <f t="shared" si="90"/>
        <v>3054.4470000000001</v>
      </c>
      <c r="L228" s="751">
        <f t="shared" si="91"/>
        <v>3100.556</v>
      </c>
      <c r="M228" s="752">
        <f t="shared" si="92"/>
        <v>3114.6439999999998</v>
      </c>
      <c r="N228" s="732"/>
    </row>
    <row r="229" spans="2:14" x14ac:dyDescent="0.2">
      <c r="B229" s="750" t="s">
        <v>98</v>
      </c>
      <c r="C229" s="751">
        <f t="shared" si="82"/>
        <v>1732.1479999999999</v>
      </c>
      <c r="D229" s="751">
        <f t="shared" si="83"/>
        <v>1919.2239999999999</v>
      </c>
      <c r="E229" s="751">
        <f t="shared" si="84"/>
        <v>2154.3980000000001</v>
      </c>
      <c r="F229" s="751">
        <f t="shared" si="85"/>
        <v>2388.2979999999998</v>
      </c>
      <c r="G229" s="751">
        <f t="shared" si="86"/>
        <v>2624.9949999999999</v>
      </c>
      <c r="H229" s="751">
        <f t="shared" si="87"/>
        <v>2876.4920000000002</v>
      </c>
      <c r="I229" s="751">
        <f t="shared" si="88"/>
        <v>3106.2040000000002</v>
      </c>
      <c r="J229" s="751">
        <f t="shared" si="89"/>
        <v>3301.8449999999998</v>
      </c>
      <c r="K229" s="751">
        <f t="shared" si="90"/>
        <v>3462.3380000000002</v>
      </c>
      <c r="L229" s="751">
        <f t="shared" si="91"/>
        <v>3612.6959999999999</v>
      </c>
      <c r="M229" s="752">
        <f t="shared" si="92"/>
        <v>3659.6019999999999</v>
      </c>
      <c r="N229" s="732"/>
    </row>
    <row r="230" spans="2:14" x14ac:dyDescent="0.2">
      <c r="B230" s="750" t="s">
        <v>99</v>
      </c>
      <c r="C230" s="751">
        <f t="shared" si="82"/>
        <v>2787.663</v>
      </c>
      <c r="D230" s="751">
        <f t="shared" si="83"/>
        <v>3122.9229999999998</v>
      </c>
      <c r="E230" s="751">
        <f t="shared" si="84"/>
        <v>3537.0410000000002</v>
      </c>
      <c r="F230" s="751">
        <f t="shared" si="85"/>
        <v>3970.5160000000001</v>
      </c>
      <c r="G230" s="751">
        <f t="shared" si="86"/>
        <v>4406.5559999999996</v>
      </c>
      <c r="H230" s="751">
        <f t="shared" si="87"/>
        <v>4826.6099999999997</v>
      </c>
      <c r="I230" s="751">
        <f t="shared" si="88"/>
        <v>5232.8109999999997</v>
      </c>
      <c r="J230" s="751">
        <f t="shared" si="89"/>
        <v>5582.5829999999996</v>
      </c>
      <c r="K230" s="751">
        <f t="shared" si="90"/>
        <v>5867.5540000000001</v>
      </c>
      <c r="L230" s="751">
        <f t="shared" si="91"/>
        <v>6124.2520000000004</v>
      </c>
      <c r="M230" s="752">
        <f t="shared" si="92"/>
        <v>6447.357</v>
      </c>
      <c r="N230" s="732"/>
    </row>
    <row r="231" spans="2:14" x14ac:dyDescent="0.2">
      <c r="B231" s="750" t="s">
        <v>100</v>
      </c>
      <c r="C231" s="751">
        <f t="shared" si="82"/>
        <v>401.42200000000003</v>
      </c>
      <c r="D231" s="751">
        <f t="shared" si="83"/>
        <v>481.66699999999997</v>
      </c>
      <c r="E231" s="751">
        <f t="shared" si="84"/>
        <v>566.505</v>
      </c>
      <c r="F231" s="751">
        <f t="shared" si="85"/>
        <v>647.09500000000003</v>
      </c>
      <c r="G231" s="751">
        <f t="shared" si="86"/>
        <v>731.37400000000002</v>
      </c>
      <c r="H231" s="751">
        <f t="shared" si="87"/>
        <v>796.13400000000001</v>
      </c>
      <c r="I231" s="751">
        <f t="shared" si="88"/>
        <v>858.76300000000003</v>
      </c>
      <c r="J231" s="751">
        <f t="shared" si="89"/>
        <v>909.221</v>
      </c>
      <c r="K231" s="751">
        <f t="shared" si="90"/>
        <v>924.73900000000003</v>
      </c>
      <c r="L231" s="751">
        <f t="shared" si="91"/>
        <v>951.63699999999994</v>
      </c>
      <c r="M231" s="752">
        <f t="shared" si="92"/>
        <v>992.90899999999999</v>
      </c>
      <c r="N231" s="732"/>
    </row>
    <row r="232" spans="2:14" x14ac:dyDescent="0.2">
      <c r="B232" s="750" t="s">
        <v>101</v>
      </c>
      <c r="C232" s="751">
        <f t="shared" si="82"/>
        <v>262.09899999999999</v>
      </c>
      <c r="D232" s="751">
        <f t="shared" si="83"/>
        <v>323.02100000000002</v>
      </c>
      <c r="E232" s="751">
        <f t="shared" si="84"/>
        <v>399.99200000000002</v>
      </c>
      <c r="F232" s="751">
        <f t="shared" si="85"/>
        <v>484.36900000000003</v>
      </c>
      <c r="G232" s="751">
        <f t="shared" si="86"/>
        <v>570.18899999999996</v>
      </c>
      <c r="H232" s="751">
        <f t="shared" si="87"/>
        <v>655.99800000000005</v>
      </c>
      <c r="I232" s="751">
        <f t="shared" si="88"/>
        <v>739.44399999999996</v>
      </c>
      <c r="J232" s="751">
        <f t="shared" si="89"/>
        <v>819.30200000000002</v>
      </c>
      <c r="K232" s="751">
        <f t="shared" si="90"/>
        <v>894.52200000000005</v>
      </c>
      <c r="L232" s="751">
        <f t="shared" si="91"/>
        <v>964.45500000000004</v>
      </c>
      <c r="M232" s="752">
        <f t="shared" si="92"/>
        <v>1028.7660000000001</v>
      </c>
      <c r="N232" s="732"/>
    </row>
    <row r="233" spans="2:14" x14ac:dyDescent="0.2">
      <c r="B233" s="750" t="s">
        <v>102</v>
      </c>
      <c r="C233" s="751">
        <f t="shared" ref="C233:C235" si="93">C216</f>
        <v>532.39700000000005</v>
      </c>
      <c r="D233" s="751">
        <f t="shared" ref="D233:D235" si="94">E216</f>
        <v>549.14499999999998</v>
      </c>
      <c r="E233" s="751">
        <f t="shared" ref="E233:E235" si="95">G216</f>
        <v>582.01499999999999</v>
      </c>
      <c r="F233" s="751">
        <f t="shared" ref="F233:F235" si="96">I216</f>
        <v>621.37</v>
      </c>
      <c r="G233" s="751">
        <f t="shared" ref="G233:G235" si="97">K216</f>
        <v>655.93200000000002</v>
      </c>
      <c r="H233" s="751">
        <f t="shared" ref="H233:H235" si="98">M216</f>
        <v>686.702</v>
      </c>
      <c r="I233" s="751">
        <f t="shared" ref="I233:I235" si="99">O216</f>
        <v>713.553</v>
      </c>
      <c r="J233" s="751">
        <f t="shared" ref="J233:J235" si="100">Q216</f>
        <v>737.71299999999997</v>
      </c>
      <c r="K233" s="751">
        <f t="shared" ref="K233:K235" si="101">S216</f>
        <v>758.05399999999997</v>
      </c>
      <c r="L233" s="751">
        <f t="shared" ref="L233:L235" si="102">U216</f>
        <v>749.38099999999997</v>
      </c>
      <c r="M233" s="752">
        <f t="shared" ref="M233:M235" si="103">W216</f>
        <v>758.726</v>
      </c>
      <c r="N233" s="732"/>
    </row>
    <row r="234" spans="2:14" x14ac:dyDescent="0.2">
      <c r="B234" s="750" t="s">
        <v>103</v>
      </c>
      <c r="C234" s="751">
        <f t="shared" si="93"/>
        <v>342.73399999999998</v>
      </c>
      <c r="D234" s="751">
        <f t="shared" si="94"/>
        <v>411.661</v>
      </c>
      <c r="E234" s="751">
        <f t="shared" si="95"/>
        <v>494.83699999999999</v>
      </c>
      <c r="F234" s="751">
        <f t="shared" si="96"/>
        <v>579.72799999999995</v>
      </c>
      <c r="G234" s="751">
        <f t="shared" si="97"/>
        <v>662.322</v>
      </c>
      <c r="H234" s="751">
        <f t="shared" si="98"/>
        <v>740.072</v>
      </c>
      <c r="I234" s="751">
        <f t="shared" si="99"/>
        <v>809.47199999999998</v>
      </c>
      <c r="J234" s="751">
        <f t="shared" si="100"/>
        <v>872.15</v>
      </c>
      <c r="K234" s="751">
        <f t="shared" si="101"/>
        <v>934.11599999999999</v>
      </c>
      <c r="L234" s="751">
        <f t="shared" si="102"/>
        <v>985.72799999999995</v>
      </c>
      <c r="M234" s="752">
        <f t="shared" si="103"/>
        <v>997.95</v>
      </c>
      <c r="N234" s="732"/>
    </row>
    <row r="235" spans="2:14" ht="13.5" thickBot="1" x14ac:dyDescent="0.25">
      <c r="B235" s="753" t="s">
        <v>104</v>
      </c>
      <c r="C235" s="754">
        <f t="shared" si="93"/>
        <v>2066.0810000000001</v>
      </c>
      <c r="D235" s="754">
        <f t="shared" si="94"/>
        <v>2318.962</v>
      </c>
      <c r="E235" s="754">
        <f t="shared" si="95"/>
        <v>2658.462</v>
      </c>
      <c r="F235" s="754">
        <f t="shared" si="96"/>
        <v>3044.4450000000002</v>
      </c>
      <c r="G235" s="754">
        <f t="shared" si="97"/>
        <v>3429.7089999999998</v>
      </c>
      <c r="H235" s="754">
        <f t="shared" si="98"/>
        <v>3787.1709999999998</v>
      </c>
      <c r="I235" s="754">
        <f t="shared" si="99"/>
        <v>4109.8329999999996</v>
      </c>
      <c r="J235" s="754">
        <f t="shared" si="100"/>
        <v>4414.5860000000002</v>
      </c>
      <c r="K235" s="754">
        <f t="shared" si="101"/>
        <v>4652.6120000000001</v>
      </c>
      <c r="L235" s="754">
        <f t="shared" si="102"/>
        <v>4884.8680000000004</v>
      </c>
      <c r="M235" s="755">
        <f t="shared" si="103"/>
        <v>4964.8220000000001</v>
      </c>
      <c r="N235" s="732"/>
    </row>
    <row r="238" spans="2:14" x14ac:dyDescent="0.2">
      <c r="B238" s="799" t="s">
        <v>136</v>
      </c>
      <c r="C238" s="725" t="s">
        <v>333</v>
      </c>
      <c r="D238" s="725" t="s">
        <v>224</v>
      </c>
      <c r="E238" s="725" t="s">
        <v>227</v>
      </c>
      <c r="F238" s="725" t="s">
        <v>228</v>
      </c>
      <c r="G238" s="725" t="s">
        <v>229</v>
      </c>
      <c r="H238" s="725" t="s">
        <v>230</v>
      </c>
      <c r="I238" s="725" t="s">
        <v>334</v>
      </c>
      <c r="J238" s="725" t="s">
        <v>335</v>
      </c>
      <c r="K238" s="725" t="s">
        <v>233</v>
      </c>
      <c r="L238" s="725" t="s">
        <v>234</v>
      </c>
      <c r="M238" s="725" t="s">
        <v>235</v>
      </c>
      <c r="N238" s="744"/>
    </row>
    <row r="239" spans="2:14" x14ac:dyDescent="0.2">
      <c r="B239" s="800"/>
      <c r="C239" s="724" t="s">
        <v>489</v>
      </c>
      <c r="D239" s="724" t="s">
        <v>489</v>
      </c>
      <c r="E239" s="724" t="s">
        <v>489</v>
      </c>
      <c r="F239" s="724" t="s">
        <v>489</v>
      </c>
      <c r="G239" s="724" t="s">
        <v>489</v>
      </c>
      <c r="H239" s="724" t="s">
        <v>489</v>
      </c>
      <c r="I239" s="724" t="s">
        <v>489</v>
      </c>
      <c r="J239" s="724" t="s">
        <v>489</v>
      </c>
      <c r="K239" s="724" t="s">
        <v>489</v>
      </c>
      <c r="L239" s="724" t="s">
        <v>489</v>
      </c>
      <c r="M239" s="726" t="s">
        <v>489</v>
      </c>
      <c r="N239" s="745"/>
    </row>
    <row r="240" spans="2:14" ht="41.25" thickBot="1" x14ac:dyDescent="0.25">
      <c r="B240" s="801"/>
      <c r="C240" s="727" t="s">
        <v>327</v>
      </c>
      <c r="D240" s="727" t="s">
        <v>327</v>
      </c>
      <c r="E240" s="727" t="s">
        <v>327</v>
      </c>
      <c r="F240" s="727" t="s">
        <v>327</v>
      </c>
      <c r="G240" s="727" t="s">
        <v>327</v>
      </c>
      <c r="H240" s="727" t="s">
        <v>327</v>
      </c>
      <c r="I240" s="727" t="s">
        <v>327</v>
      </c>
      <c r="J240" s="727" t="s">
        <v>327</v>
      </c>
      <c r="K240" s="727" t="s">
        <v>327</v>
      </c>
      <c r="L240" s="727" t="s">
        <v>327</v>
      </c>
      <c r="M240" s="727" t="s">
        <v>327</v>
      </c>
      <c r="N240" s="746"/>
    </row>
    <row r="241" spans="1:14" ht="25.5" x14ac:dyDescent="0.2">
      <c r="B241" s="760" t="s">
        <v>105</v>
      </c>
      <c r="C241" s="761">
        <f t="shared" ref="C241:C252" si="104">SUM(C190,C207)</f>
        <v>17552.151999999998</v>
      </c>
      <c r="D241" s="761">
        <f t="shared" ref="D241:D252" si="105">SUM(D190,E207)</f>
        <v>18947.333000000002</v>
      </c>
      <c r="E241" s="761">
        <f t="shared" ref="E241:E252" si="106">SUM(E190,G207)</f>
        <v>20608.36</v>
      </c>
      <c r="F241" s="761">
        <f t="shared" ref="F241:F252" si="107">SUM(F190,I207)</f>
        <v>22372.35</v>
      </c>
      <c r="G241" s="761">
        <f t="shared" ref="G241:G252" si="108">SUM(G190,K207)</f>
        <v>24234.311999999998</v>
      </c>
      <c r="H241" s="761">
        <f t="shared" ref="H241:H252" si="109">SUM(H190,M207)</f>
        <v>26073.612000000001</v>
      </c>
      <c r="I241" s="761">
        <f t="shared" ref="I241:I252" si="110">SUM(I190,O207)</f>
        <v>27819.55</v>
      </c>
      <c r="J241" s="761">
        <f t="shared" ref="J241:J252" si="111">SUM(J190,Q207)</f>
        <v>29323.620999999999</v>
      </c>
      <c r="K241" s="761">
        <f t="shared" ref="K241:K252" si="112">SUM(K190,S207)</f>
        <v>30436.847000000002</v>
      </c>
      <c r="L241" s="761">
        <f t="shared" ref="L241:L252" si="113">SUM(L190,U207)</f>
        <v>31497.914000000001</v>
      </c>
      <c r="M241" s="762">
        <f t="shared" ref="M241:M252" si="114">SUM(M190,W207)</f>
        <v>32333.146000000001</v>
      </c>
      <c r="N241" s="729"/>
    </row>
    <row r="242" spans="1:14" x14ac:dyDescent="0.2">
      <c r="B242" s="750" t="s">
        <v>94</v>
      </c>
      <c r="C242" s="751">
        <f t="shared" si="104"/>
        <v>5844.4740000000002</v>
      </c>
      <c r="D242" s="751">
        <f t="shared" si="105"/>
        <v>6097.2719999999999</v>
      </c>
      <c r="E242" s="751">
        <f t="shared" si="106"/>
        <v>6321.1319999999996</v>
      </c>
      <c r="F242" s="751">
        <f t="shared" si="107"/>
        <v>6505.0189999999993</v>
      </c>
      <c r="G242" s="751">
        <f t="shared" si="108"/>
        <v>6760.6409999999996</v>
      </c>
      <c r="H242" s="751">
        <f t="shared" si="109"/>
        <v>7075.2170000000006</v>
      </c>
      <c r="I242" s="751">
        <f t="shared" si="110"/>
        <v>7378.9430000000002</v>
      </c>
      <c r="J242" s="751">
        <f t="shared" si="111"/>
        <v>7576.2160000000003</v>
      </c>
      <c r="K242" s="751">
        <f t="shared" si="112"/>
        <v>7773.43</v>
      </c>
      <c r="L242" s="751">
        <f t="shared" si="113"/>
        <v>8024.5160000000005</v>
      </c>
      <c r="M242" s="752">
        <f t="shared" si="114"/>
        <v>8240.1960000000017</v>
      </c>
      <c r="N242" s="732"/>
    </row>
    <row r="243" spans="1:14" x14ac:dyDescent="0.2">
      <c r="B243" s="750" t="s">
        <v>95</v>
      </c>
      <c r="C243" s="751">
        <f t="shared" si="104"/>
        <v>1098.6859999999999</v>
      </c>
      <c r="D243" s="751">
        <f t="shared" si="105"/>
        <v>1174.5800000000002</v>
      </c>
      <c r="E243" s="751">
        <f t="shared" si="106"/>
        <v>1236.818</v>
      </c>
      <c r="F243" s="751">
        <f t="shared" si="107"/>
        <v>1265.432</v>
      </c>
      <c r="G243" s="751">
        <f t="shared" si="108"/>
        <v>1280.048</v>
      </c>
      <c r="H243" s="751">
        <f t="shared" si="109"/>
        <v>1301.8420000000001</v>
      </c>
      <c r="I243" s="751">
        <f t="shared" si="110"/>
        <v>1348.509</v>
      </c>
      <c r="J243" s="751">
        <f t="shared" si="111"/>
        <v>1428.192</v>
      </c>
      <c r="K243" s="751">
        <f t="shared" si="112"/>
        <v>1398.7660000000001</v>
      </c>
      <c r="L243" s="751">
        <f t="shared" si="113"/>
        <v>1363.1010000000001</v>
      </c>
      <c r="M243" s="752">
        <f t="shared" si="114"/>
        <v>1404.721</v>
      </c>
      <c r="N243" s="732"/>
    </row>
    <row r="244" spans="1:14" x14ac:dyDescent="0.2">
      <c r="B244" s="750" t="s">
        <v>96</v>
      </c>
      <c r="C244" s="751">
        <f t="shared" si="104"/>
        <v>427.85300000000001</v>
      </c>
      <c r="D244" s="751">
        <f t="shared" si="105"/>
        <v>428.988</v>
      </c>
      <c r="E244" s="751">
        <f t="shared" si="106"/>
        <v>411.10200000000003</v>
      </c>
      <c r="F244" s="751">
        <f t="shared" si="107"/>
        <v>458.81600000000003</v>
      </c>
      <c r="G244" s="751">
        <f t="shared" si="108"/>
        <v>518.03599999999994</v>
      </c>
      <c r="H244" s="751">
        <f t="shared" si="109"/>
        <v>573.85199999999998</v>
      </c>
      <c r="I244" s="751">
        <f t="shared" si="110"/>
        <v>623.80899999999997</v>
      </c>
      <c r="J244" s="751">
        <f t="shared" si="111"/>
        <v>660.971</v>
      </c>
      <c r="K244" s="751">
        <f t="shared" si="112"/>
        <v>670.56799999999998</v>
      </c>
      <c r="L244" s="751">
        <f t="shared" si="113"/>
        <v>671.06299999999999</v>
      </c>
      <c r="M244" s="752">
        <f t="shared" si="114"/>
        <v>651.93399999999997</v>
      </c>
      <c r="N244" s="732"/>
    </row>
    <row r="245" spans="1:14" x14ac:dyDescent="0.2">
      <c r="B245" s="750" t="s">
        <v>97</v>
      </c>
      <c r="C245" s="751">
        <f t="shared" si="104"/>
        <v>2101.5889999999999</v>
      </c>
      <c r="D245" s="751">
        <f t="shared" si="105"/>
        <v>2153.3290000000002</v>
      </c>
      <c r="E245" s="751">
        <f t="shared" si="106"/>
        <v>2253.2550000000001</v>
      </c>
      <c r="F245" s="751">
        <f t="shared" si="107"/>
        <v>2412.5929999999998</v>
      </c>
      <c r="G245" s="751">
        <f t="shared" si="108"/>
        <v>2565.4549999999999</v>
      </c>
      <c r="H245" s="751">
        <f t="shared" si="109"/>
        <v>2720.1859999999997</v>
      </c>
      <c r="I245" s="751">
        <f t="shared" si="110"/>
        <v>2860.2629999999999</v>
      </c>
      <c r="J245" s="751">
        <f t="shared" si="111"/>
        <v>2974.672</v>
      </c>
      <c r="K245" s="751">
        <f t="shared" si="112"/>
        <v>3054.7820000000002</v>
      </c>
      <c r="L245" s="751">
        <f t="shared" si="113"/>
        <v>3100.86</v>
      </c>
      <c r="M245" s="752">
        <f t="shared" si="114"/>
        <v>3114.915</v>
      </c>
      <c r="N245" s="732"/>
    </row>
    <row r="246" spans="1:14" x14ac:dyDescent="0.2">
      <c r="B246" s="750" t="s">
        <v>98</v>
      </c>
      <c r="C246" s="751">
        <f t="shared" si="104"/>
        <v>1734.463</v>
      </c>
      <c r="D246" s="751">
        <f t="shared" si="105"/>
        <v>1921.9399999999998</v>
      </c>
      <c r="E246" s="751">
        <f t="shared" si="106"/>
        <v>2156.9430000000002</v>
      </c>
      <c r="F246" s="751">
        <f t="shared" si="107"/>
        <v>2390.558</v>
      </c>
      <c r="G246" s="751">
        <f t="shared" si="108"/>
        <v>2626.9519999999998</v>
      </c>
      <c r="H246" s="751">
        <f t="shared" si="109"/>
        <v>2878.1270000000004</v>
      </c>
      <c r="I246" s="751">
        <f t="shared" si="110"/>
        <v>3107.57</v>
      </c>
      <c r="J246" s="751">
        <f t="shared" si="111"/>
        <v>3303.0079999999998</v>
      </c>
      <c r="K246" s="751">
        <f t="shared" si="112"/>
        <v>3463.373</v>
      </c>
      <c r="L246" s="751">
        <f t="shared" si="113"/>
        <v>3613.6239999999998</v>
      </c>
      <c r="M246" s="752">
        <f t="shared" si="114"/>
        <v>3660.44</v>
      </c>
      <c r="N246" s="732"/>
    </row>
    <row r="247" spans="1:14" x14ac:dyDescent="0.2">
      <c r="B247" s="750" t="s">
        <v>99</v>
      </c>
      <c r="C247" s="751">
        <f t="shared" si="104"/>
        <v>2787.9470000000001</v>
      </c>
      <c r="D247" s="751">
        <f t="shared" si="105"/>
        <v>3123.2209999999995</v>
      </c>
      <c r="E247" s="751">
        <f t="shared" si="106"/>
        <v>3537.3700000000003</v>
      </c>
      <c r="F247" s="751">
        <f t="shared" si="107"/>
        <v>3970.8760000000002</v>
      </c>
      <c r="G247" s="751">
        <f t="shared" si="108"/>
        <v>4406.9129999999996</v>
      </c>
      <c r="H247" s="751">
        <f t="shared" si="109"/>
        <v>4826.9649999999992</v>
      </c>
      <c r="I247" s="751">
        <f t="shared" si="110"/>
        <v>5233.1629999999996</v>
      </c>
      <c r="J247" s="751">
        <f t="shared" si="111"/>
        <v>5582.9289999999992</v>
      </c>
      <c r="K247" s="751">
        <f t="shared" si="112"/>
        <v>5867.8850000000002</v>
      </c>
      <c r="L247" s="751">
        <f t="shared" si="113"/>
        <v>6124.5680000000002</v>
      </c>
      <c r="M247" s="752">
        <f t="shared" si="114"/>
        <v>6447.6539999999995</v>
      </c>
      <c r="N247" s="732"/>
    </row>
    <row r="248" spans="1:14" x14ac:dyDescent="0.2">
      <c r="B248" s="750" t="s">
        <v>100</v>
      </c>
      <c r="C248" s="751">
        <f t="shared" si="104"/>
        <v>401.435</v>
      </c>
      <c r="D248" s="751">
        <f t="shared" si="105"/>
        <v>481.68199999999996</v>
      </c>
      <c r="E248" s="751">
        <f t="shared" si="106"/>
        <v>566.51900000000001</v>
      </c>
      <c r="F248" s="751">
        <f t="shared" si="107"/>
        <v>647.10800000000006</v>
      </c>
      <c r="G248" s="751">
        <f t="shared" si="108"/>
        <v>731.38499999999999</v>
      </c>
      <c r="H248" s="751">
        <f t="shared" si="109"/>
        <v>796.14300000000003</v>
      </c>
      <c r="I248" s="751">
        <f t="shared" si="110"/>
        <v>858.77</v>
      </c>
      <c r="J248" s="751">
        <f t="shared" si="111"/>
        <v>909.226</v>
      </c>
      <c r="K248" s="751">
        <f t="shared" si="112"/>
        <v>924.74300000000005</v>
      </c>
      <c r="L248" s="751">
        <f t="shared" si="113"/>
        <v>951.64099999999996</v>
      </c>
      <c r="M248" s="752">
        <f t="shared" si="114"/>
        <v>992.91200000000003</v>
      </c>
      <c r="N248" s="732"/>
    </row>
    <row r="249" spans="1:14" x14ac:dyDescent="0.2">
      <c r="B249" s="750" t="s">
        <v>101</v>
      </c>
      <c r="C249" s="751">
        <f t="shared" si="104"/>
        <v>262.09899999999999</v>
      </c>
      <c r="D249" s="751">
        <f t="shared" si="105"/>
        <v>323.02100000000002</v>
      </c>
      <c r="E249" s="751">
        <f t="shared" si="106"/>
        <v>399.99200000000002</v>
      </c>
      <c r="F249" s="751">
        <f t="shared" si="107"/>
        <v>484.36900000000003</v>
      </c>
      <c r="G249" s="751">
        <f t="shared" si="108"/>
        <v>570.18899999999996</v>
      </c>
      <c r="H249" s="751">
        <f t="shared" si="109"/>
        <v>655.99800000000005</v>
      </c>
      <c r="I249" s="751">
        <f t="shared" si="110"/>
        <v>739.44399999999996</v>
      </c>
      <c r="J249" s="751">
        <f t="shared" si="111"/>
        <v>819.30200000000002</v>
      </c>
      <c r="K249" s="751">
        <f t="shared" si="112"/>
        <v>894.52200000000005</v>
      </c>
      <c r="L249" s="751">
        <f t="shared" si="113"/>
        <v>964.45500000000004</v>
      </c>
      <c r="M249" s="752">
        <f t="shared" si="114"/>
        <v>1028.7660000000001</v>
      </c>
      <c r="N249" s="732"/>
    </row>
    <row r="250" spans="1:14" x14ac:dyDescent="0.2">
      <c r="B250" s="750" t="s">
        <v>102</v>
      </c>
      <c r="C250" s="751">
        <f t="shared" si="104"/>
        <v>532.5</v>
      </c>
      <c r="D250" s="751">
        <f t="shared" si="105"/>
        <v>549.23900000000003</v>
      </c>
      <c r="E250" s="751">
        <f t="shared" si="106"/>
        <v>582.10900000000004</v>
      </c>
      <c r="F250" s="751">
        <f t="shared" si="107"/>
        <v>621.46500000000003</v>
      </c>
      <c r="G250" s="751">
        <f t="shared" si="108"/>
        <v>656.02300000000002</v>
      </c>
      <c r="H250" s="751">
        <f t="shared" si="109"/>
        <v>686.78800000000001</v>
      </c>
      <c r="I250" s="751">
        <f t="shared" si="110"/>
        <v>713.62400000000002</v>
      </c>
      <c r="J250" s="751">
        <f t="shared" si="111"/>
        <v>737.77499999999998</v>
      </c>
      <c r="K250" s="751">
        <f t="shared" si="112"/>
        <v>758.12</v>
      </c>
      <c r="L250" s="751">
        <f t="shared" si="113"/>
        <v>749.44299999999998</v>
      </c>
      <c r="M250" s="752">
        <f t="shared" si="114"/>
        <v>758.779</v>
      </c>
      <c r="N250" s="732"/>
    </row>
    <row r="251" spans="1:14" x14ac:dyDescent="0.2">
      <c r="B251" s="750" t="s">
        <v>103</v>
      </c>
      <c r="C251" s="751">
        <f t="shared" si="104"/>
        <v>342.73399999999998</v>
      </c>
      <c r="D251" s="751">
        <f t="shared" si="105"/>
        <v>411.661</v>
      </c>
      <c r="E251" s="751">
        <f t="shared" si="106"/>
        <v>494.83699999999999</v>
      </c>
      <c r="F251" s="751">
        <f t="shared" si="107"/>
        <v>579.72799999999995</v>
      </c>
      <c r="G251" s="751">
        <f t="shared" si="108"/>
        <v>662.322</v>
      </c>
      <c r="H251" s="751">
        <f t="shared" si="109"/>
        <v>740.072</v>
      </c>
      <c r="I251" s="751">
        <f t="shared" si="110"/>
        <v>809.47199999999998</v>
      </c>
      <c r="J251" s="751">
        <f t="shared" si="111"/>
        <v>872.15</v>
      </c>
      <c r="K251" s="751">
        <f t="shared" si="112"/>
        <v>934.11599999999999</v>
      </c>
      <c r="L251" s="751">
        <f t="shared" si="113"/>
        <v>985.72799999999995</v>
      </c>
      <c r="M251" s="752">
        <f t="shared" si="114"/>
        <v>997.95</v>
      </c>
      <c r="N251" s="732"/>
    </row>
    <row r="252" spans="1:14" ht="13.5" thickBot="1" x14ac:dyDescent="0.25">
      <c r="B252" s="753" t="s">
        <v>104</v>
      </c>
      <c r="C252" s="754">
        <f t="shared" si="104"/>
        <v>2067.5920000000001</v>
      </c>
      <c r="D252" s="754">
        <f t="shared" si="105"/>
        <v>2320.6579999999999</v>
      </c>
      <c r="E252" s="754">
        <f t="shared" si="106"/>
        <v>2660.09</v>
      </c>
      <c r="F252" s="754">
        <f t="shared" si="107"/>
        <v>3046.1440000000002</v>
      </c>
      <c r="G252" s="754">
        <f t="shared" si="108"/>
        <v>3431.328</v>
      </c>
      <c r="H252" s="754">
        <f t="shared" si="109"/>
        <v>3788.605</v>
      </c>
      <c r="I252" s="754">
        <f t="shared" si="110"/>
        <v>4111.1289999999999</v>
      </c>
      <c r="J252" s="754">
        <f t="shared" si="111"/>
        <v>4415.7420000000002</v>
      </c>
      <c r="K252" s="754">
        <f t="shared" si="112"/>
        <v>4653.6180000000004</v>
      </c>
      <c r="L252" s="754">
        <f t="shared" si="113"/>
        <v>4885.7480000000005</v>
      </c>
      <c r="M252" s="755">
        <f t="shared" si="114"/>
        <v>4965.6109999999999</v>
      </c>
      <c r="N252" s="732"/>
    </row>
    <row r="254" spans="1:14" x14ac:dyDescent="0.2">
      <c r="A254" s="278"/>
    </row>
    <row r="255" spans="1:14" x14ac:dyDescent="0.2">
      <c r="B255" s="799" t="s">
        <v>743</v>
      </c>
      <c r="C255" s="725" t="s">
        <v>333</v>
      </c>
      <c r="D255" s="725" t="s">
        <v>224</v>
      </c>
      <c r="E255" s="725" t="s">
        <v>227</v>
      </c>
      <c r="F255" s="725" t="s">
        <v>228</v>
      </c>
      <c r="G255" s="725" t="s">
        <v>229</v>
      </c>
      <c r="H255" s="725" t="s">
        <v>230</v>
      </c>
      <c r="I255" s="725" t="s">
        <v>334</v>
      </c>
      <c r="J255" s="725" t="s">
        <v>335</v>
      </c>
      <c r="K255" s="725" t="s">
        <v>233</v>
      </c>
      <c r="L255" s="725" t="s">
        <v>234</v>
      </c>
      <c r="M255" s="747" t="s">
        <v>235</v>
      </c>
    </row>
    <row r="256" spans="1:14" x14ac:dyDescent="0.2">
      <c r="B256" s="800"/>
      <c r="C256" s="724" t="s">
        <v>78</v>
      </c>
      <c r="D256" s="724" t="s">
        <v>78</v>
      </c>
      <c r="E256" s="724" t="s">
        <v>78</v>
      </c>
      <c r="F256" s="724" t="s">
        <v>78</v>
      </c>
      <c r="G256" s="724" t="s">
        <v>78</v>
      </c>
      <c r="H256" s="724" t="s">
        <v>78</v>
      </c>
      <c r="I256" s="724" t="s">
        <v>78</v>
      </c>
      <c r="J256" s="724" t="s">
        <v>78</v>
      </c>
      <c r="K256" s="724" t="s">
        <v>78</v>
      </c>
      <c r="L256" s="724" t="s">
        <v>78</v>
      </c>
      <c r="M256" s="748" t="s">
        <v>78</v>
      </c>
    </row>
    <row r="257" spans="2:24" ht="41.25" thickBot="1" x14ac:dyDescent="0.25">
      <c r="B257" s="801"/>
      <c r="C257" s="727" t="s">
        <v>327</v>
      </c>
      <c r="D257" s="727" t="s">
        <v>327</v>
      </c>
      <c r="E257" s="727" t="s">
        <v>327</v>
      </c>
      <c r="F257" s="727" t="s">
        <v>327</v>
      </c>
      <c r="G257" s="727" t="s">
        <v>327</v>
      </c>
      <c r="H257" s="727" t="s">
        <v>327</v>
      </c>
      <c r="I257" s="727" t="s">
        <v>327</v>
      </c>
      <c r="J257" s="727" t="s">
        <v>327</v>
      </c>
      <c r="K257" s="727" t="s">
        <v>327</v>
      </c>
      <c r="L257" s="727" t="s">
        <v>327</v>
      </c>
      <c r="M257" s="749" t="s">
        <v>327</v>
      </c>
    </row>
    <row r="258" spans="2:24" ht="25.5" x14ac:dyDescent="0.2">
      <c r="B258" s="728" t="s">
        <v>105</v>
      </c>
      <c r="C258" s="729">
        <v>13.404999999999999</v>
      </c>
      <c r="D258" s="729">
        <v>13.597</v>
      </c>
      <c r="E258" s="729">
        <v>13.019</v>
      </c>
      <c r="F258" s="729">
        <v>12.532</v>
      </c>
      <c r="G258" s="729">
        <v>11.994999999999999</v>
      </c>
      <c r="H258" s="729">
        <v>11.398</v>
      </c>
      <c r="I258" s="729">
        <v>11.032</v>
      </c>
      <c r="J258" s="729">
        <v>10.78</v>
      </c>
      <c r="K258" s="729">
        <v>10.488</v>
      </c>
      <c r="L258" s="729">
        <v>9.9789999999999992</v>
      </c>
      <c r="M258" s="730">
        <v>9.8000000000000007</v>
      </c>
    </row>
    <row r="259" spans="2:24" x14ac:dyDescent="0.2">
      <c r="B259" s="731" t="s">
        <v>94</v>
      </c>
      <c r="C259" s="732">
        <v>1.76</v>
      </c>
      <c r="D259" s="732">
        <v>1.6339999999999999</v>
      </c>
      <c r="E259" s="732">
        <v>1.6020000000000001</v>
      </c>
      <c r="F259" s="732">
        <v>1.601</v>
      </c>
      <c r="G259" s="732">
        <v>1.579</v>
      </c>
      <c r="H259" s="732">
        <v>1.6</v>
      </c>
      <c r="I259" s="732">
        <v>1.68</v>
      </c>
      <c r="J259" s="732">
        <v>1.6850000000000001</v>
      </c>
      <c r="K259" s="732">
        <v>1.702</v>
      </c>
      <c r="L259" s="732">
        <v>1.6539999999999999</v>
      </c>
      <c r="M259" s="733">
        <v>1.665</v>
      </c>
    </row>
    <row r="260" spans="2:24" x14ac:dyDescent="0.2">
      <c r="B260" s="731" t="s">
        <v>95</v>
      </c>
      <c r="C260" s="732">
        <v>6.8390000000000004</v>
      </c>
      <c r="D260" s="732">
        <v>6.6109999999999998</v>
      </c>
      <c r="E260" s="732">
        <v>6.3049999999999997</v>
      </c>
      <c r="F260" s="732">
        <v>6.0220000000000002</v>
      </c>
      <c r="G260" s="732">
        <v>5.7670000000000003</v>
      </c>
      <c r="H260" s="732">
        <v>5.593</v>
      </c>
      <c r="I260" s="732">
        <v>5.47</v>
      </c>
      <c r="J260" s="732">
        <v>5.4749999999999996</v>
      </c>
      <c r="K260" s="732">
        <v>5.4589999999999996</v>
      </c>
      <c r="L260" s="732">
        <v>5.3449999999999998</v>
      </c>
      <c r="M260" s="733">
        <v>5.4509999999999996</v>
      </c>
    </row>
    <row r="261" spans="2:24" x14ac:dyDescent="0.2">
      <c r="B261" s="731" t="s">
        <v>96</v>
      </c>
      <c r="C261" s="732">
        <v>0.28199999999999997</v>
      </c>
      <c r="D261" s="732">
        <v>0.26300000000000001</v>
      </c>
      <c r="E261" s="732">
        <v>0.252</v>
      </c>
      <c r="F261" s="732">
        <v>0.24199999999999999</v>
      </c>
      <c r="G261" s="732">
        <v>0.35199999999999998</v>
      </c>
      <c r="H261" s="732">
        <v>0.41</v>
      </c>
      <c r="I261" s="732">
        <v>0.48599999999999999</v>
      </c>
      <c r="J261" s="732">
        <v>0.55600000000000005</v>
      </c>
      <c r="K261" s="732">
        <v>0.55000000000000004</v>
      </c>
      <c r="L261" s="732">
        <v>0.48699999999999999</v>
      </c>
      <c r="M261" s="733">
        <v>0.433</v>
      </c>
    </row>
    <row r="262" spans="2:24" x14ac:dyDescent="0.2">
      <c r="B262" s="731" t="s">
        <v>97</v>
      </c>
      <c r="C262" s="732">
        <v>0.29599999999999999</v>
      </c>
      <c r="D262" s="732">
        <v>0.26800000000000002</v>
      </c>
      <c r="E262" s="732">
        <v>0.25</v>
      </c>
      <c r="F262" s="732">
        <v>0.24</v>
      </c>
      <c r="G262" s="732">
        <v>0.26300000000000001</v>
      </c>
      <c r="H262" s="732">
        <v>0.27400000000000002</v>
      </c>
      <c r="I262" s="732">
        <v>0.30299999999999999</v>
      </c>
      <c r="J262" s="732">
        <v>0.33100000000000002</v>
      </c>
      <c r="K262" s="732">
        <v>0.33500000000000002</v>
      </c>
      <c r="L262" s="732">
        <v>0.30399999999999999</v>
      </c>
      <c r="M262" s="733">
        <v>0.27100000000000002</v>
      </c>
    </row>
    <row r="263" spans="2:24" x14ac:dyDescent="0.2">
      <c r="B263" s="731" t="s">
        <v>98</v>
      </c>
      <c r="C263" s="732">
        <v>2.3149999999999999</v>
      </c>
      <c r="D263" s="732">
        <v>2.7160000000000002</v>
      </c>
      <c r="E263" s="732">
        <v>2.5449999999999999</v>
      </c>
      <c r="F263" s="732">
        <v>2.2599999999999998</v>
      </c>
      <c r="G263" s="732">
        <v>1.9570000000000001</v>
      </c>
      <c r="H263" s="732">
        <v>1.635</v>
      </c>
      <c r="I263" s="732">
        <v>1.3660000000000001</v>
      </c>
      <c r="J263" s="732">
        <v>1.163</v>
      </c>
      <c r="K263" s="732">
        <v>1.0349999999999999</v>
      </c>
      <c r="L263" s="732">
        <v>0.92800000000000005</v>
      </c>
      <c r="M263" s="733">
        <v>0.83799999999999997</v>
      </c>
    </row>
    <row r="264" spans="2:24" x14ac:dyDescent="0.2">
      <c r="B264" s="731" t="s">
        <v>99</v>
      </c>
      <c r="C264" s="732">
        <v>0.28399999999999997</v>
      </c>
      <c r="D264" s="732">
        <v>0.29799999999999999</v>
      </c>
      <c r="E264" s="732">
        <v>0.32900000000000001</v>
      </c>
      <c r="F264" s="732">
        <v>0.36</v>
      </c>
      <c r="G264" s="732">
        <v>0.35699999999999998</v>
      </c>
      <c r="H264" s="732">
        <v>0.35499999999999998</v>
      </c>
      <c r="I264" s="732">
        <v>0.35199999999999998</v>
      </c>
      <c r="J264" s="732">
        <v>0.34599999999999997</v>
      </c>
      <c r="K264" s="732">
        <v>0.33100000000000002</v>
      </c>
      <c r="L264" s="732">
        <v>0.316</v>
      </c>
      <c r="M264" s="733">
        <v>0.29699999999999999</v>
      </c>
    </row>
    <row r="265" spans="2:24" x14ac:dyDescent="0.2">
      <c r="B265" s="731" t="s">
        <v>100</v>
      </c>
      <c r="C265" s="732">
        <v>1.2999999999999999E-2</v>
      </c>
      <c r="D265" s="732">
        <v>1.4999999999999999E-2</v>
      </c>
      <c r="E265" s="732">
        <v>1.4E-2</v>
      </c>
      <c r="F265" s="732">
        <v>1.2999999999999999E-2</v>
      </c>
      <c r="G265" s="732">
        <v>1.0999999999999999E-2</v>
      </c>
      <c r="H265" s="732">
        <v>8.9999999999999993E-3</v>
      </c>
      <c r="I265" s="732">
        <v>7.0000000000000001E-3</v>
      </c>
      <c r="J265" s="732">
        <v>5.0000000000000001E-3</v>
      </c>
      <c r="K265" s="732">
        <v>4.0000000000000001E-3</v>
      </c>
      <c r="L265" s="732">
        <v>4.0000000000000001E-3</v>
      </c>
      <c r="M265" s="733">
        <v>3.0000000000000001E-3</v>
      </c>
    </row>
    <row r="266" spans="2:24" x14ac:dyDescent="0.2">
      <c r="B266" s="731" t="s">
        <v>101</v>
      </c>
      <c r="C266" s="732">
        <v>0</v>
      </c>
      <c r="D266" s="732">
        <v>0</v>
      </c>
      <c r="E266" s="732">
        <v>0</v>
      </c>
      <c r="F266" s="732">
        <v>0</v>
      </c>
      <c r="G266" s="732">
        <v>0</v>
      </c>
      <c r="H266" s="732">
        <v>0</v>
      </c>
      <c r="I266" s="732">
        <v>0</v>
      </c>
      <c r="J266" s="732">
        <v>0</v>
      </c>
      <c r="K266" s="732">
        <v>0</v>
      </c>
      <c r="L266" s="732">
        <v>0</v>
      </c>
      <c r="M266" s="733">
        <v>0</v>
      </c>
    </row>
    <row r="267" spans="2:24" x14ac:dyDescent="0.2">
      <c r="B267" s="731" t="s">
        <v>102</v>
      </c>
      <c r="C267" s="732">
        <v>0.10299999999999999</v>
      </c>
      <c r="D267" s="732">
        <v>9.4E-2</v>
      </c>
      <c r="E267" s="732">
        <v>9.4E-2</v>
      </c>
      <c r="F267" s="732">
        <v>9.5000000000000001E-2</v>
      </c>
      <c r="G267" s="732">
        <v>9.0999999999999998E-2</v>
      </c>
      <c r="H267" s="732">
        <v>8.5999999999999993E-2</v>
      </c>
      <c r="I267" s="732">
        <v>7.0999999999999994E-2</v>
      </c>
      <c r="J267" s="732">
        <v>6.2E-2</v>
      </c>
      <c r="K267" s="732">
        <v>6.6000000000000003E-2</v>
      </c>
      <c r="L267" s="732">
        <v>6.2E-2</v>
      </c>
      <c r="M267" s="733">
        <v>5.2999999999999999E-2</v>
      </c>
    </row>
    <row r="268" spans="2:24" x14ac:dyDescent="0.2">
      <c r="B268" s="731" t="s">
        <v>103</v>
      </c>
      <c r="C268" s="732">
        <v>0</v>
      </c>
      <c r="D268" s="732">
        <v>0</v>
      </c>
      <c r="E268" s="732">
        <v>0</v>
      </c>
      <c r="F268" s="732">
        <v>0</v>
      </c>
      <c r="G268" s="732">
        <v>0</v>
      </c>
      <c r="H268" s="732">
        <v>0</v>
      </c>
      <c r="I268" s="732">
        <v>0</v>
      </c>
      <c r="J268" s="732">
        <v>0</v>
      </c>
      <c r="K268" s="732">
        <v>0</v>
      </c>
      <c r="L268" s="732">
        <v>0</v>
      </c>
      <c r="M268" s="733">
        <v>0</v>
      </c>
    </row>
    <row r="269" spans="2:24" ht="13.5" thickBot="1" x14ac:dyDescent="0.25">
      <c r="B269" s="764" t="s">
        <v>104</v>
      </c>
      <c r="C269" s="734">
        <v>1.5109999999999999</v>
      </c>
      <c r="D269" s="734">
        <v>1.696</v>
      </c>
      <c r="E269" s="734">
        <v>1.6279999999999999</v>
      </c>
      <c r="F269" s="734">
        <v>1.6990000000000001</v>
      </c>
      <c r="G269" s="734">
        <v>1.619</v>
      </c>
      <c r="H269" s="734">
        <v>1.4339999999999999</v>
      </c>
      <c r="I269" s="734">
        <v>1.296</v>
      </c>
      <c r="J269" s="734">
        <v>1.1559999999999999</v>
      </c>
      <c r="K269" s="734">
        <v>1.006</v>
      </c>
      <c r="L269" s="734">
        <v>0.88</v>
      </c>
      <c r="M269" s="735">
        <v>0.78900000000000003</v>
      </c>
    </row>
    <row r="272" spans="2:24" x14ac:dyDescent="0.2">
      <c r="B272" s="799" t="s">
        <v>743</v>
      </c>
      <c r="C272" s="802" t="s">
        <v>333</v>
      </c>
      <c r="D272" s="803"/>
      <c r="E272" s="802" t="s">
        <v>224</v>
      </c>
      <c r="F272" s="803"/>
      <c r="G272" s="802" t="s">
        <v>227</v>
      </c>
      <c r="H272" s="803"/>
      <c r="I272" s="802" t="s">
        <v>228</v>
      </c>
      <c r="J272" s="803"/>
      <c r="K272" s="802" t="s">
        <v>229</v>
      </c>
      <c r="L272" s="803"/>
      <c r="M272" s="802" t="s">
        <v>230</v>
      </c>
      <c r="N272" s="803"/>
      <c r="O272" s="802" t="s">
        <v>334</v>
      </c>
      <c r="P272" s="803"/>
      <c r="Q272" s="802" t="s">
        <v>335</v>
      </c>
      <c r="R272" s="803"/>
      <c r="S272" s="802" t="s">
        <v>233</v>
      </c>
      <c r="T272" s="803"/>
      <c r="U272" s="802" t="s">
        <v>234</v>
      </c>
      <c r="V272" s="803"/>
      <c r="W272" s="802" t="s">
        <v>235</v>
      </c>
      <c r="X272" s="804"/>
    </row>
    <row r="273" spans="2:24" x14ac:dyDescent="0.2">
      <c r="B273" s="800"/>
      <c r="C273" s="805" t="s">
        <v>79</v>
      </c>
      <c r="D273" s="806"/>
      <c r="E273" s="805" t="s">
        <v>79</v>
      </c>
      <c r="F273" s="806"/>
      <c r="G273" s="805" t="s">
        <v>79</v>
      </c>
      <c r="H273" s="806"/>
      <c r="I273" s="805" t="s">
        <v>79</v>
      </c>
      <c r="J273" s="806"/>
      <c r="K273" s="805" t="s">
        <v>79</v>
      </c>
      <c r="L273" s="806"/>
      <c r="M273" s="805" t="s">
        <v>79</v>
      </c>
      <c r="N273" s="806"/>
      <c r="O273" s="805"/>
      <c r="P273" s="806"/>
      <c r="Q273" s="805"/>
      <c r="R273" s="806"/>
      <c r="S273" s="805"/>
      <c r="T273" s="806"/>
      <c r="U273" s="805"/>
      <c r="V273" s="806"/>
      <c r="W273" s="805"/>
      <c r="X273" s="807"/>
    </row>
    <row r="274" spans="2:24" ht="41.25" thickBot="1" x14ac:dyDescent="0.25">
      <c r="B274" s="801"/>
      <c r="C274" s="727" t="s">
        <v>327</v>
      </c>
      <c r="D274" s="736" t="s">
        <v>82</v>
      </c>
      <c r="E274" s="727" t="s">
        <v>327</v>
      </c>
      <c r="F274" s="737" t="s">
        <v>82</v>
      </c>
      <c r="G274" s="727" t="s">
        <v>327</v>
      </c>
      <c r="H274" s="737" t="s">
        <v>82</v>
      </c>
      <c r="I274" s="727" t="s">
        <v>327</v>
      </c>
      <c r="J274" s="737" t="s">
        <v>82</v>
      </c>
      <c r="K274" s="727" t="s">
        <v>327</v>
      </c>
      <c r="L274" s="737" t="s">
        <v>82</v>
      </c>
      <c r="M274" s="727" t="s">
        <v>327</v>
      </c>
      <c r="N274" s="737" t="s">
        <v>82</v>
      </c>
      <c r="O274" s="727" t="s">
        <v>327</v>
      </c>
      <c r="P274" s="736" t="s">
        <v>82</v>
      </c>
      <c r="Q274" s="727" t="s">
        <v>327</v>
      </c>
      <c r="R274" s="736" t="s">
        <v>82</v>
      </c>
      <c r="S274" s="727" t="s">
        <v>327</v>
      </c>
      <c r="T274" s="736" t="s">
        <v>82</v>
      </c>
      <c r="U274" s="727" t="s">
        <v>327</v>
      </c>
      <c r="V274" s="736" t="s">
        <v>82</v>
      </c>
      <c r="W274" s="727" t="s">
        <v>327</v>
      </c>
      <c r="X274" s="736" t="s">
        <v>82</v>
      </c>
    </row>
    <row r="275" spans="2:24" ht="25.5" x14ac:dyDescent="0.2">
      <c r="B275" s="728" t="s">
        <v>105</v>
      </c>
      <c r="C275" s="729">
        <v>167.34100000000001</v>
      </c>
      <c r="D275" s="738">
        <v>5.05</v>
      </c>
      <c r="E275" s="729">
        <v>175.40299999999999</v>
      </c>
      <c r="F275" s="738">
        <v>4.6399999999999997</v>
      </c>
      <c r="G275" s="729">
        <v>177.624</v>
      </c>
      <c r="H275" s="738">
        <v>4.5</v>
      </c>
      <c r="I275" s="729">
        <v>181.405</v>
      </c>
      <c r="J275" s="738">
        <v>4.55</v>
      </c>
      <c r="K275" s="729">
        <v>180.66800000000001</v>
      </c>
      <c r="L275" s="738">
        <v>4.87</v>
      </c>
      <c r="M275" s="729">
        <v>176.809</v>
      </c>
      <c r="N275" s="738">
        <v>5.42</v>
      </c>
      <c r="O275" s="729">
        <v>163.54499999999999</v>
      </c>
      <c r="P275" s="738">
        <v>5.92</v>
      </c>
      <c r="Q275" s="729">
        <v>150.66900000000001</v>
      </c>
      <c r="R275" s="738">
        <v>6.1</v>
      </c>
      <c r="S275" s="729">
        <v>137.81100000000001</v>
      </c>
      <c r="T275" s="738">
        <v>5.6</v>
      </c>
      <c r="U275" s="729">
        <v>122.56399999999999</v>
      </c>
      <c r="V275" s="738">
        <v>5.19</v>
      </c>
      <c r="W275" s="729">
        <v>111.873</v>
      </c>
      <c r="X275" s="739">
        <v>4.92</v>
      </c>
    </row>
    <row r="276" spans="2:24" x14ac:dyDescent="0.2">
      <c r="B276" s="731" t="s">
        <v>94</v>
      </c>
      <c r="C276" s="732">
        <v>28.164999999999999</v>
      </c>
      <c r="D276" s="740">
        <v>13.32</v>
      </c>
      <c r="E276" s="732">
        <v>28.867000000000001</v>
      </c>
      <c r="F276" s="740">
        <v>12.93</v>
      </c>
      <c r="G276" s="732">
        <v>29.016999999999999</v>
      </c>
      <c r="H276" s="740">
        <v>12.28</v>
      </c>
      <c r="I276" s="732">
        <v>28.962</v>
      </c>
      <c r="J276" s="740">
        <v>12.27</v>
      </c>
      <c r="K276" s="732">
        <v>28.765999999999998</v>
      </c>
      <c r="L276" s="740">
        <v>12.13</v>
      </c>
      <c r="M276" s="732">
        <v>28.452999999999999</v>
      </c>
      <c r="N276" s="740">
        <v>12.25</v>
      </c>
      <c r="O276" s="732">
        <v>26.148</v>
      </c>
      <c r="P276" s="740">
        <v>12.44</v>
      </c>
      <c r="Q276" s="732">
        <v>25.13</v>
      </c>
      <c r="R276" s="740">
        <v>12.7</v>
      </c>
      <c r="S276" s="732">
        <v>24.771999999999998</v>
      </c>
      <c r="T276" s="740">
        <v>12.78</v>
      </c>
      <c r="U276" s="732">
        <v>24.954000000000001</v>
      </c>
      <c r="V276" s="740">
        <v>12.89</v>
      </c>
      <c r="W276" s="732">
        <v>23.870999999999999</v>
      </c>
      <c r="X276" s="741">
        <v>12.86</v>
      </c>
    </row>
    <row r="277" spans="2:24" x14ac:dyDescent="0.2">
      <c r="B277" s="731" t="s">
        <v>95</v>
      </c>
      <c r="C277" s="732">
        <v>8.6460000000000008</v>
      </c>
      <c r="D277" s="740">
        <v>31.32</v>
      </c>
      <c r="E277" s="732">
        <v>9.2959999999999994</v>
      </c>
      <c r="F277" s="740">
        <v>30.27</v>
      </c>
      <c r="G277" s="732">
        <v>9.8249999999999993</v>
      </c>
      <c r="H277" s="740">
        <v>29.7</v>
      </c>
      <c r="I277" s="732">
        <v>10.02</v>
      </c>
      <c r="J277" s="740">
        <v>29.77</v>
      </c>
      <c r="K277" s="732">
        <v>9.4499999999999993</v>
      </c>
      <c r="L277" s="740">
        <v>31.09</v>
      </c>
      <c r="M277" s="732">
        <v>9.2119999999999997</v>
      </c>
      <c r="N277" s="740">
        <v>31.7</v>
      </c>
      <c r="O277" s="732">
        <v>8.5169999999999995</v>
      </c>
      <c r="P277" s="740">
        <v>33.64</v>
      </c>
      <c r="Q277" s="732">
        <v>8.0449999999999999</v>
      </c>
      <c r="R277" s="740">
        <v>34.43</v>
      </c>
      <c r="S277" s="732">
        <v>6.7270000000000003</v>
      </c>
      <c r="T277" s="740">
        <v>33.630000000000003</v>
      </c>
      <c r="U277" s="732">
        <v>6.7910000000000004</v>
      </c>
      <c r="V277" s="740">
        <v>31.78</v>
      </c>
      <c r="W277" s="732">
        <v>7.0289999999999999</v>
      </c>
      <c r="X277" s="741">
        <v>29.69</v>
      </c>
    </row>
    <row r="278" spans="2:24" x14ac:dyDescent="0.2">
      <c r="B278" s="731" t="s">
        <v>96</v>
      </c>
      <c r="C278" s="732">
        <v>26.471</v>
      </c>
      <c r="D278" s="740">
        <v>15.72</v>
      </c>
      <c r="E278" s="732">
        <v>28.626000000000001</v>
      </c>
      <c r="F278" s="740">
        <v>15.97</v>
      </c>
      <c r="G278" s="732">
        <v>28.609000000000002</v>
      </c>
      <c r="H278" s="740">
        <v>16.63</v>
      </c>
      <c r="I278" s="732">
        <v>27.542999999999999</v>
      </c>
      <c r="J278" s="740">
        <v>17.53</v>
      </c>
      <c r="K278" s="732">
        <v>26.145</v>
      </c>
      <c r="L278" s="740">
        <v>18.350000000000001</v>
      </c>
      <c r="M278" s="732">
        <v>25.222000000000001</v>
      </c>
      <c r="N278" s="740">
        <v>18.920000000000002</v>
      </c>
      <c r="O278" s="732">
        <v>22.635999999999999</v>
      </c>
      <c r="P278" s="740">
        <v>19.91</v>
      </c>
      <c r="Q278" s="732">
        <v>18.722000000000001</v>
      </c>
      <c r="R278" s="740">
        <v>18.59</v>
      </c>
      <c r="S278" s="732">
        <v>16.919</v>
      </c>
      <c r="T278" s="740">
        <v>18.87</v>
      </c>
      <c r="U278" s="732">
        <v>15.214</v>
      </c>
      <c r="V278" s="740">
        <v>18.91</v>
      </c>
      <c r="W278" s="732">
        <v>14.034000000000001</v>
      </c>
      <c r="X278" s="741">
        <v>18.52</v>
      </c>
    </row>
    <row r="279" spans="2:24" x14ac:dyDescent="0.2">
      <c r="B279" s="731" t="s">
        <v>97</v>
      </c>
      <c r="C279" s="732">
        <v>34.481999999999999</v>
      </c>
      <c r="D279" s="740">
        <v>11.93</v>
      </c>
      <c r="E279" s="732">
        <v>31.518999999999998</v>
      </c>
      <c r="F279" s="740">
        <v>11.41</v>
      </c>
      <c r="G279" s="732">
        <v>30.373999999999999</v>
      </c>
      <c r="H279" s="740">
        <v>11.46</v>
      </c>
      <c r="I279" s="732">
        <v>35.383000000000003</v>
      </c>
      <c r="J279" s="740">
        <v>13.84</v>
      </c>
      <c r="K279" s="732">
        <v>39.084000000000003</v>
      </c>
      <c r="L279" s="740">
        <v>15.52</v>
      </c>
      <c r="M279" s="732">
        <v>40.039000000000001</v>
      </c>
      <c r="N279" s="740">
        <v>17.559999999999999</v>
      </c>
      <c r="O279" s="732">
        <v>38.311</v>
      </c>
      <c r="P279" s="740">
        <v>18.8</v>
      </c>
      <c r="Q279" s="732">
        <v>35.567</v>
      </c>
      <c r="R279" s="740">
        <v>19.38</v>
      </c>
      <c r="S279" s="732">
        <v>30.547999999999998</v>
      </c>
      <c r="T279" s="740">
        <v>19.25</v>
      </c>
      <c r="U279" s="732">
        <v>20.468</v>
      </c>
      <c r="V279" s="740">
        <v>18.52</v>
      </c>
      <c r="W279" s="732">
        <v>15.026999999999999</v>
      </c>
      <c r="X279" s="741">
        <v>15.52</v>
      </c>
    </row>
    <row r="280" spans="2:24" x14ac:dyDescent="0.2">
      <c r="B280" s="731" t="s">
        <v>98</v>
      </c>
      <c r="C280" s="732">
        <v>9.8030000000000008</v>
      </c>
      <c r="D280" s="740">
        <v>24.09</v>
      </c>
      <c r="E280" s="732">
        <v>10.558999999999999</v>
      </c>
      <c r="F280" s="740">
        <v>22.34</v>
      </c>
      <c r="G280" s="732">
        <v>10.337</v>
      </c>
      <c r="H280" s="740">
        <v>25.15</v>
      </c>
      <c r="I280" s="732">
        <v>9.4789999999999992</v>
      </c>
      <c r="J280" s="740">
        <v>25.72</v>
      </c>
      <c r="K280" s="732">
        <v>8.5709999999999997</v>
      </c>
      <c r="L280" s="740">
        <v>25.6</v>
      </c>
      <c r="M280" s="732">
        <v>8.7349999999999994</v>
      </c>
      <c r="N280" s="740">
        <v>27.05</v>
      </c>
      <c r="O280" s="732">
        <v>7.6950000000000003</v>
      </c>
      <c r="P280" s="740">
        <v>28.95</v>
      </c>
      <c r="Q280" s="732">
        <v>6.8760000000000003</v>
      </c>
      <c r="R280" s="740">
        <v>29.7</v>
      </c>
      <c r="S280" s="732">
        <v>6.45</v>
      </c>
      <c r="T280" s="740">
        <v>28.94</v>
      </c>
      <c r="U280" s="732">
        <v>6.0220000000000002</v>
      </c>
      <c r="V280" s="740">
        <v>27.74</v>
      </c>
      <c r="W280" s="732">
        <v>5.8789999999999996</v>
      </c>
      <c r="X280" s="741">
        <v>24.26</v>
      </c>
    </row>
    <row r="281" spans="2:24" x14ac:dyDescent="0.2">
      <c r="B281" s="731" t="s">
        <v>99</v>
      </c>
      <c r="C281" s="732">
        <v>0.60399999999999998</v>
      </c>
      <c r="D281" s="740">
        <v>63.54</v>
      </c>
      <c r="E281" s="732">
        <v>0.67200000000000004</v>
      </c>
      <c r="F281" s="740">
        <v>55.98</v>
      </c>
      <c r="G281" s="732">
        <v>0.68899999999999995</v>
      </c>
      <c r="H281" s="740">
        <v>53.13</v>
      </c>
      <c r="I281" s="732">
        <v>0.75800000000000001</v>
      </c>
      <c r="J281" s="740">
        <v>50.64</v>
      </c>
      <c r="K281" s="732">
        <v>0.67600000000000005</v>
      </c>
      <c r="L281" s="740">
        <v>50</v>
      </c>
      <c r="M281" s="732">
        <v>0.47699999999999998</v>
      </c>
      <c r="N281" s="740">
        <v>60.06</v>
      </c>
      <c r="O281" s="732">
        <v>0.47599999999999998</v>
      </c>
      <c r="P281" s="740">
        <v>61.19</v>
      </c>
      <c r="Q281" s="732">
        <v>0.58899999999999997</v>
      </c>
      <c r="R281" s="740">
        <v>52.74</v>
      </c>
      <c r="S281" s="732">
        <v>0.57499999999999996</v>
      </c>
      <c r="T281" s="740">
        <v>53.21</v>
      </c>
      <c r="U281" s="732">
        <v>0.755</v>
      </c>
      <c r="V281" s="740">
        <v>54.25</v>
      </c>
      <c r="W281" s="732">
        <v>0.70299999999999996</v>
      </c>
      <c r="X281" s="741">
        <v>59.39</v>
      </c>
    </row>
    <row r="282" spans="2:24" x14ac:dyDescent="0.2">
      <c r="B282" s="731" t="s">
        <v>100</v>
      </c>
      <c r="C282" s="732">
        <v>6.4770000000000003</v>
      </c>
      <c r="D282" s="740">
        <v>24.05</v>
      </c>
      <c r="E282" s="732">
        <v>6.3540000000000001</v>
      </c>
      <c r="F282" s="740">
        <v>22.96</v>
      </c>
      <c r="G282" s="732">
        <v>6.056</v>
      </c>
      <c r="H282" s="740">
        <v>21.89</v>
      </c>
      <c r="I282" s="732">
        <v>5.4059999999999997</v>
      </c>
      <c r="J282" s="740">
        <v>21.48</v>
      </c>
      <c r="K282" s="732">
        <v>4.6879999999999997</v>
      </c>
      <c r="L282" s="740">
        <v>21.26</v>
      </c>
      <c r="M282" s="732">
        <v>3.5379999999999998</v>
      </c>
      <c r="N282" s="740">
        <v>17.13</v>
      </c>
      <c r="O282" s="732">
        <v>2.653</v>
      </c>
      <c r="P282" s="740">
        <v>17.39</v>
      </c>
      <c r="Q282" s="732">
        <v>2.2930000000000001</v>
      </c>
      <c r="R282" s="740">
        <v>17.100000000000001</v>
      </c>
      <c r="S282" s="732">
        <v>2.4159999999999999</v>
      </c>
      <c r="T282" s="740">
        <v>24.38</v>
      </c>
      <c r="U282" s="732">
        <v>2.863</v>
      </c>
      <c r="V282" s="740">
        <v>38.28</v>
      </c>
      <c r="W282" s="732">
        <v>2.9529999999999998</v>
      </c>
      <c r="X282" s="741">
        <v>38.46</v>
      </c>
    </row>
    <row r="283" spans="2:24" x14ac:dyDescent="0.2">
      <c r="B283" s="731" t="s">
        <v>101</v>
      </c>
      <c r="C283" s="732">
        <v>10.829000000000001</v>
      </c>
      <c r="D283" s="740">
        <v>20.350000000000001</v>
      </c>
      <c r="E283" s="732">
        <v>12.91</v>
      </c>
      <c r="F283" s="740">
        <v>18.22</v>
      </c>
      <c r="G283" s="732">
        <v>14.199</v>
      </c>
      <c r="H283" s="740">
        <v>17.05</v>
      </c>
      <c r="I283" s="732">
        <v>15.004</v>
      </c>
      <c r="J283" s="740">
        <v>16.38</v>
      </c>
      <c r="K283" s="732">
        <v>15.426</v>
      </c>
      <c r="L283" s="740">
        <v>15.94</v>
      </c>
      <c r="M283" s="732">
        <v>15.1</v>
      </c>
      <c r="N283" s="740">
        <v>15.87</v>
      </c>
      <c r="O283" s="732">
        <v>14.287000000000001</v>
      </c>
      <c r="P283" s="740">
        <v>16.09</v>
      </c>
      <c r="Q283" s="732">
        <v>13.824</v>
      </c>
      <c r="R283" s="740">
        <v>16.05</v>
      </c>
      <c r="S283" s="732">
        <v>13.266999999999999</v>
      </c>
      <c r="T283" s="740">
        <v>15.95</v>
      </c>
      <c r="U283" s="732">
        <v>12.912000000000001</v>
      </c>
      <c r="V283" s="740">
        <v>15.5</v>
      </c>
      <c r="W283" s="732">
        <v>12.205</v>
      </c>
      <c r="X283" s="741">
        <v>14.8</v>
      </c>
    </row>
    <row r="284" spans="2:24" x14ac:dyDescent="0.2">
      <c r="B284" s="731" t="s">
        <v>102</v>
      </c>
      <c r="C284" s="732">
        <v>1.3759999999999999</v>
      </c>
      <c r="D284" s="740">
        <v>74.48</v>
      </c>
      <c r="E284" s="732">
        <v>2.21</v>
      </c>
      <c r="F284" s="740">
        <v>52.62</v>
      </c>
      <c r="G284" s="732">
        <v>2.9660000000000002</v>
      </c>
      <c r="H284" s="740">
        <v>62.02</v>
      </c>
      <c r="I284" s="732">
        <v>2.8250000000000002</v>
      </c>
      <c r="J284" s="740">
        <v>64.5</v>
      </c>
      <c r="K284" s="732">
        <v>2.492</v>
      </c>
      <c r="L284" s="740">
        <v>67.16</v>
      </c>
      <c r="M284" s="732">
        <v>2.0510000000000002</v>
      </c>
      <c r="N284" s="740">
        <v>66.03</v>
      </c>
      <c r="O284" s="732">
        <v>1.663</v>
      </c>
      <c r="P284" s="740">
        <v>64.97</v>
      </c>
      <c r="Q284" s="732">
        <v>1.3580000000000001</v>
      </c>
      <c r="R284" s="740">
        <v>62.7</v>
      </c>
      <c r="S284" s="732">
        <v>1.095</v>
      </c>
      <c r="T284" s="740">
        <v>58.93</v>
      </c>
      <c r="U284" s="732">
        <v>0.95699999999999996</v>
      </c>
      <c r="V284" s="740">
        <v>58.31</v>
      </c>
      <c r="W284" s="732">
        <v>0.89</v>
      </c>
      <c r="X284" s="741">
        <v>56.57</v>
      </c>
    </row>
    <row r="285" spans="2:24" x14ac:dyDescent="0.2">
      <c r="B285" s="731" t="s">
        <v>103</v>
      </c>
      <c r="C285" s="732">
        <v>9.5730000000000004</v>
      </c>
      <c r="D285" s="740">
        <v>31.23</v>
      </c>
      <c r="E285" s="732">
        <v>11.022</v>
      </c>
      <c r="F285" s="740">
        <v>28.3</v>
      </c>
      <c r="G285" s="732">
        <v>11.061999999999999</v>
      </c>
      <c r="H285" s="740">
        <v>27.65</v>
      </c>
      <c r="I285" s="732">
        <v>11.135</v>
      </c>
      <c r="J285" s="740">
        <v>27.14</v>
      </c>
      <c r="K285" s="732">
        <v>11.12</v>
      </c>
      <c r="L285" s="740">
        <v>26.89</v>
      </c>
      <c r="M285" s="732">
        <v>11.01</v>
      </c>
      <c r="N285" s="740">
        <v>26.75</v>
      </c>
      <c r="O285" s="732">
        <v>10.592000000000001</v>
      </c>
      <c r="P285" s="740">
        <v>26.83</v>
      </c>
      <c r="Q285" s="732">
        <v>10.039999999999999</v>
      </c>
      <c r="R285" s="740">
        <v>26.96</v>
      </c>
      <c r="S285" s="732">
        <v>9.4670000000000005</v>
      </c>
      <c r="T285" s="740">
        <v>27</v>
      </c>
      <c r="U285" s="732">
        <v>8.83</v>
      </c>
      <c r="V285" s="740">
        <v>26.99</v>
      </c>
      <c r="W285" s="732">
        <v>8.1609999999999996</v>
      </c>
      <c r="X285" s="741">
        <v>27.03</v>
      </c>
    </row>
    <row r="286" spans="2:24" ht="13.5" thickBot="1" x14ac:dyDescent="0.25">
      <c r="B286" s="764" t="s">
        <v>104</v>
      </c>
      <c r="C286" s="734">
        <v>31.085000000000001</v>
      </c>
      <c r="D286" s="742">
        <v>14.85</v>
      </c>
      <c r="E286" s="734">
        <v>33.661000000000001</v>
      </c>
      <c r="F286" s="742">
        <v>14.59</v>
      </c>
      <c r="G286" s="734">
        <v>34.840000000000003</v>
      </c>
      <c r="H286" s="742">
        <v>14.07</v>
      </c>
      <c r="I286" s="734">
        <v>35.277999999999999</v>
      </c>
      <c r="J286" s="742">
        <v>13.6</v>
      </c>
      <c r="K286" s="734">
        <v>34.637</v>
      </c>
      <c r="L286" s="742">
        <v>13.29</v>
      </c>
      <c r="M286" s="734">
        <v>33.317999999999998</v>
      </c>
      <c r="N286" s="742">
        <v>13.28</v>
      </c>
      <c r="O286" s="734">
        <v>30.928999999999998</v>
      </c>
      <c r="P286" s="742">
        <v>13.48</v>
      </c>
      <c r="Q286" s="734">
        <v>28.568999999999999</v>
      </c>
      <c r="R286" s="742">
        <v>13.53</v>
      </c>
      <c r="S286" s="734">
        <v>25.873000000000001</v>
      </c>
      <c r="T286" s="742">
        <v>13.69</v>
      </c>
      <c r="U286" s="734">
        <v>23.033999999999999</v>
      </c>
      <c r="V286" s="742">
        <v>13.75</v>
      </c>
      <c r="W286" s="734">
        <v>21.335000000000001</v>
      </c>
      <c r="X286" s="743">
        <v>13.72</v>
      </c>
    </row>
    <row r="289" spans="2:14" x14ac:dyDescent="0.2">
      <c r="B289" s="799" t="s">
        <v>743</v>
      </c>
      <c r="C289" s="725" t="s">
        <v>333</v>
      </c>
      <c r="D289" s="725" t="s">
        <v>224</v>
      </c>
      <c r="E289" s="725" t="s">
        <v>227</v>
      </c>
      <c r="F289" s="725" t="s">
        <v>228</v>
      </c>
      <c r="G289" s="725" t="s">
        <v>229</v>
      </c>
      <c r="H289" s="725" t="s">
        <v>230</v>
      </c>
      <c r="I289" s="725" t="s">
        <v>334</v>
      </c>
      <c r="J289" s="725" t="s">
        <v>335</v>
      </c>
      <c r="K289" s="725" t="s">
        <v>233</v>
      </c>
      <c r="L289" s="725" t="s">
        <v>234</v>
      </c>
      <c r="M289" s="725" t="s">
        <v>235</v>
      </c>
      <c r="N289" s="744"/>
    </row>
    <row r="290" spans="2:14" x14ac:dyDescent="0.2">
      <c r="B290" s="800"/>
      <c r="C290" s="724" t="s">
        <v>310</v>
      </c>
      <c r="D290" s="724" t="s">
        <v>310</v>
      </c>
      <c r="E290" s="724" t="s">
        <v>310</v>
      </c>
      <c r="F290" s="724" t="s">
        <v>310</v>
      </c>
      <c r="G290" s="724" t="s">
        <v>310</v>
      </c>
      <c r="H290" s="724" t="s">
        <v>310</v>
      </c>
      <c r="I290" s="724" t="s">
        <v>310</v>
      </c>
      <c r="J290" s="724" t="s">
        <v>310</v>
      </c>
      <c r="K290" s="724" t="s">
        <v>310</v>
      </c>
      <c r="L290" s="724" t="s">
        <v>310</v>
      </c>
      <c r="M290" s="726" t="s">
        <v>310</v>
      </c>
      <c r="N290" s="745"/>
    </row>
    <row r="291" spans="2:14" ht="41.25" thickBot="1" x14ac:dyDescent="0.25">
      <c r="B291" s="801"/>
      <c r="C291" s="727" t="s">
        <v>327</v>
      </c>
      <c r="D291" s="727" t="s">
        <v>327</v>
      </c>
      <c r="E291" s="727" t="s">
        <v>327</v>
      </c>
      <c r="F291" s="727" t="s">
        <v>327</v>
      </c>
      <c r="G291" s="727" t="s">
        <v>327</v>
      </c>
      <c r="H291" s="727" t="s">
        <v>327</v>
      </c>
      <c r="I291" s="727" t="s">
        <v>327</v>
      </c>
      <c r="J291" s="727" t="s">
        <v>327</v>
      </c>
      <c r="K291" s="727" t="s">
        <v>327</v>
      </c>
      <c r="L291" s="727" t="s">
        <v>327</v>
      </c>
      <c r="M291" s="727" t="s">
        <v>327</v>
      </c>
      <c r="N291" s="746"/>
    </row>
    <row r="292" spans="2:14" ht="25.5" x14ac:dyDescent="0.2">
      <c r="B292" s="760" t="s">
        <v>105</v>
      </c>
      <c r="C292" s="761">
        <f t="shared" ref="C292:C300" si="115">C275</f>
        <v>167.34100000000001</v>
      </c>
      <c r="D292" s="761">
        <f t="shared" ref="D292:D300" si="116">E275</f>
        <v>175.40299999999999</v>
      </c>
      <c r="E292" s="761">
        <f t="shared" ref="E292:E300" si="117">G275</f>
        <v>177.624</v>
      </c>
      <c r="F292" s="761">
        <f t="shared" ref="F292:F300" si="118">I275</f>
        <v>181.405</v>
      </c>
      <c r="G292" s="761">
        <f t="shared" ref="G292:G300" si="119">K275</f>
        <v>180.66800000000001</v>
      </c>
      <c r="H292" s="761">
        <f t="shared" ref="H292:H300" si="120">M275</f>
        <v>176.809</v>
      </c>
      <c r="I292" s="761">
        <f t="shared" ref="I292:I300" si="121">O275</f>
        <v>163.54499999999999</v>
      </c>
      <c r="J292" s="761">
        <f t="shared" ref="J292:J300" si="122">Q275</f>
        <v>150.66900000000001</v>
      </c>
      <c r="K292" s="761">
        <f t="shared" ref="K292:K300" si="123">S275</f>
        <v>137.81100000000001</v>
      </c>
      <c r="L292" s="761">
        <f t="shared" ref="L292:L300" si="124">U275</f>
        <v>122.56399999999999</v>
      </c>
      <c r="M292" s="762">
        <f t="shared" ref="M292:M300" si="125">W275</f>
        <v>111.873</v>
      </c>
      <c r="N292" s="729"/>
    </row>
    <row r="293" spans="2:14" x14ac:dyDescent="0.2">
      <c r="B293" s="750" t="s">
        <v>94</v>
      </c>
      <c r="C293" s="751">
        <f t="shared" si="115"/>
        <v>28.164999999999999</v>
      </c>
      <c r="D293" s="751">
        <f t="shared" si="116"/>
        <v>28.867000000000001</v>
      </c>
      <c r="E293" s="751">
        <f t="shared" si="117"/>
        <v>29.016999999999999</v>
      </c>
      <c r="F293" s="751">
        <f t="shared" si="118"/>
        <v>28.962</v>
      </c>
      <c r="G293" s="751">
        <f t="shared" si="119"/>
        <v>28.765999999999998</v>
      </c>
      <c r="H293" s="751">
        <f t="shared" si="120"/>
        <v>28.452999999999999</v>
      </c>
      <c r="I293" s="751">
        <f t="shared" si="121"/>
        <v>26.148</v>
      </c>
      <c r="J293" s="751">
        <f t="shared" si="122"/>
        <v>25.13</v>
      </c>
      <c r="K293" s="751">
        <f t="shared" si="123"/>
        <v>24.771999999999998</v>
      </c>
      <c r="L293" s="751">
        <f t="shared" si="124"/>
        <v>24.954000000000001</v>
      </c>
      <c r="M293" s="752">
        <f t="shared" si="125"/>
        <v>23.870999999999999</v>
      </c>
      <c r="N293" s="732"/>
    </row>
    <row r="294" spans="2:14" x14ac:dyDescent="0.2">
      <c r="B294" s="750" t="s">
        <v>95</v>
      </c>
      <c r="C294" s="751">
        <f t="shared" si="115"/>
        <v>8.6460000000000008</v>
      </c>
      <c r="D294" s="751">
        <f t="shared" si="116"/>
        <v>9.2959999999999994</v>
      </c>
      <c r="E294" s="751">
        <f t="shared" si="117"/>
        <v>9.8249999999999993</v>
      </c>
      <c r="F294" s="751">
        <f t="shared" si="118"/>
        <v>10.02</v>
      </c>
      <c r="G294" s="751">
        <f t="shared" si="119"/>
        <v>9.4499999999999993</v>
      </c>
      <c r="H294" s="751">
        <f t="shared" si="120"/>
        <v>9.2119999999999997</v>
      </c>
      <c r="I294" s="751">
        <f t="shared" si="121"/>
        <v>8.5169999999999995</v>
      </c>
      <c r="J294" s="751">
        <f t="shared" si="122"/>
        <v>8.0449999999999999</v>
      </c>
      <c r="K294" s="751">
        <f t="shared" si="123"/>
        <v>6.7270000000000003</v>
      </c>
      <c r="L294" s="751">
        <f t="shared" si="124"/>
        <v>6.7910000000000004</v>
      </c>
      <c r="M294" s="752">
        <f t="shared" si="125"/>
        <v>7.0289999999999999</v>
      </c>
      <c r="N294" s="732"/>
    </row>
    <row r="295" spans="2:14" x14ac:dyDescent="0.2">
      <c r="B295" s="750" t="s">
        <v>96</v>
      </c>
      <c r="C295" s="751">
        <f t="shared" si="115"/>
        <v>26.471</v>
      </c>
      <c r="D295" s="751">
        <f t="shared" si="116"/>
        <v>28.626000000000001</v>
      </c>
      <c r="E295" s="751">
        <f t="shared" si="117"/>
        <v>28.609000000000002</v>
      </c>
      <c r="F295" s="751">
        <f t="shared" si="118"/>
        <v>27.542999999999999</v>
      </c>
      <c r="G295" s="751">
        <f t="shared" si="119"/>
        <v>26.145</v>
      </c>
      <c r="H295" s="751">
        <f t="shared" si="120"/>
        <v>25.222000000000001</v>
      </c>
      <c r="I295" s="751">
        <f t="shared" si="121"/>
        <v>22.635999999999999</v>
      </c>
      <c r="J295" s="751">
        <f t="shared" si="122"/>
        <v>18.722000000000001</v>
      </c>
      <c r="K295" s="751">
        <f t="shared" si="123"/>
        <v>16.919</v>
      </c>
      <c r="L295" s="751">
        <f t="shared" si="124"/>
        <v>15.214</v>
      </c>
      <c r="M295" s="752">
        <f t="shared" si="125"/>
        <v>14.034000000000001</v>
      </c>
      <c r="N295" s="732"/>
    </row>
    <row r="296" spans="2:14" x14ac:dyDescent="0.2">
      <c r="B296" s="750" t="s">
        <v>97</v>
      </c>
      <c r="C296" s="751">
        <f t="shared" si="115"/>
        <v>34.481999999999999</v>
      </c>
      <c r="D296" s="751">
        <f t="shared" si="116"/>
        <v>31.518999999999998</v>
      </c>
      <c r="E296" s="751">
        <f t="shared" si="117"/>
        <v>30.373999999999999</v>
      </c>
      <c r="F296" s="751">
        <f t="shared" si="118"/>
        <v>35.383000000000003</v>
      </c>
      <c r="G296" s="751">
        <f t="shared" si="119"/>
        <v>39.084000000000003</v>
      </c>
      <c r="H296" s="751">
        <f t="shared" si="120"/>
        <v>40.039000000000001</v>
      </c>
      <c r="I296" s="751">
        <f t="shared" si="121"/>
        <v>38.311</v>
      </c>
      <c r="J296" s="751">
        <f t="shared" si="122"/>
        <v>35.567</v>
      </c>
      <c r="K296" s="751">
        <f t="shared" si="123"/>
        <v>30.547999999999998</v>
      </c>
      <c r="L296" s="751">
        <f t="shared" si="124"/>
        <v>20.468</v>
      </c>
      <c r="M296" s="752">
        <f t="shared" si="125"/>
        <v>15.026999999999999</v>
      </c>
      <c r="N296" s="732"/>
    </row>
    <row r="297" spans="2:14" x14ac:dyDescent="0.2">
      <c r="B297" s="750" t="s">
        <v>98</v>
      </c>
      <c r="C297" s="751">
        <f t="shared" si="115"/>
        <v>9.8030000000000008</v>
      </c>
      <c r="D297" s="751">
        <f t="shared" si="116"/>
        <v>10.558999999999999</v>
      </c>
      <c r="E297" s="751">
        <f t="shared" si="117"/>
        <v>10.337</v>
      </c>
      <c r="F297" s="751">
        <f t="shared" si="118"/>
        <v>9.4789999999999992</v>
      </c>
      <c r="G297" s="751">
        <f t="shared" si="119"/>
        <v>8.5709999999999997</v>
      </c>
      <c r="H297" s="751">
        <f t="shared" si="120"/>
        <v>8.7349999999999994</v>
      </c>
      <c r="I297" s="751">
        <f t="shared" si="121"/>
        <v>7.6950000000000003</v>
      </c>
      <c r="J297" s="751">
        <f t="shared" si="122"/>
        <v>6.8760000000000003</v>
      </c>
      <c r="K297" s="751">
        <f t="shared" si="123"/>
        <v>6.45</v>
      </c>
      <c r="L297" s="751">
        <f t="shared" si="124"/>
        <v>6.0220000000000002</v>
      </c>
      <c r="M297" s="752">
        <f t="shared" si="125"/>
        <v>5.8789999999999996</v>
      </c>
      <c r="N297" s="732"/>
    </row>
    <row r="298" spans="2:14" x14ac:dyDescent="0.2">
      <c r="B298" s="750" t="s">
        <v>99</v>
      </c>
      <c r="C298" s="751">
        <f t="shared" si="115"/>
        <v>0.60399999999999998</v>
      </c>
      <c r="D298" s="751">
        <f t="shared" si="116"/>
        <v>0.67200000000000004</v>
      </c>
      <c r="E298" s="751">
        <f t="shared" si="117"/>
        <v>0.68899999999999995</v>
      </c>
      <c r="F298" s="751">
        <f t="shared" si="118"/>
        <v>0.75800000000000001</v>
      </c>
      <c r="G298" s="751">
        <f t="shared" si="119"/>
        <v>0.67600000000000005</v>
      </c>
      <c r="H298" s="751">
        <f t="shared" si="120"/>
        <v>0.47699999999999998</v>
      </c>
      <c r="I298" s="751">
        <f t="shared" si="121"/>
        <v>0.47599999999999998</v>
      </c>
      <c r="J298" s="751">
        <f t="shared" si="122"/>
        <v>0.58899999999999997</v>
      </c>
      <c r="K298" s="751">
        <f t="shared" si="123"/>
        <v>0.57499999999999996</v>
      </c>
      <c r="L298" s="751">
        <f t="shared" si="124"/>
        <v>0.755</v>
      </c>
      <c r="M298" s="752">
        <f t="shared" si="125"/>
        <v>0.70299999999999996</v>
      </c>
      <c r="N298" s="732"/>
    </row>
    <row r="299" spans="2:14" x14ac:dyDescent="0.2">
      <c r="B299" s="750" t="s">
        <v>100</v>
      </c>
      <c r="C299" s="751">
        <f t="shared" si="115"/>
        <v>6.4770000000000003</v>
      </c>
      <c r="D299" s="751">
        <f t="shared" si="116"/>
        <v>6.3540000000000001</v>
      </c>
      <c r="E299" s="751">
        <f t="shared" si="117"/>
        <v>6.056</v>
      </c>
      <c r="F299" s="751">
        <f t="shared" si="118"/>
        <v>5.4059999999999997</v>
      </c>
      <c r="G299" s="751">
        <f t="shared" si="119"/>
        <v>4.6879999999999997</v>
      </c>
      <c r="H299" s="751">
        <f t="shared" si="120"/>
        <v>3.5379999999999998</v>
      </c>
      <c r="I299" s="751">
        <f t="shared" si="121"/>
        <v>2.653</v>
      </c>
      <c r="J299" s="751">
        <f t="shared" si="122"/>
        <v>2.2930000000000001</v>
      </c>
      <c r="K299" s="751">
        <f t="shared" si="123"/>
        <v>2.4159999999999999</v>
      </c>
      <c r="L299" s="751">
        <f t="shared" si="124"/>
        <v>2.863</v>
      </c>
      <c r="M299" s="752">
        <f t="shared" si="125"/>
        <v>2.9529999999999998</v>
      </c>
      <c r="N299" s="732"/>
    </row>
    <row r="300" spans="2:14" x14ac:dyDescent="0.2">
      <c r="B300" s="750" t="s">
        <v>101</v>
      </c>
      <c r="C300" s="751">
        <f t="shared" si="115"/>
        <v>10.829000000000001</v>
      </c>
      <c r="D300" s="751">
        <f t="shared" si="116"/>
        <v>12.91</v>
      </c>
      <c r="E300" s="751">
        <f t="shared" si="117"/>
        <v>14.199</v>
      </c>
      <c r="F300" s="751">
        <f t="shared" si="118"/>
        <v>15.004</v>
      </c>
      <c r="G300" s="751">
        <f t="shared" si="119"/>
        <v>15.426</v>
      </c>
      <c r="H300" s="751">
        <f t="shared" si="120"/>
        <v>15.1</v>
      </c>
      <c r="I300" s="751">
        <f t="shared" si="121"/>
        <v>14.287000000000001</v>
      </c>
      <c r="J300" s="751">
        <f t="shared" si="122"/>
        <v>13.824</v>
      </c>
      <c r="K300" s="751">
        <f t="shared" si="123"/>
        <v>13.266999999999999</v>
      </c>
      <c r="L300" s="751">
        <f t="shared" si="124"/>
        <v>12.912000000000001</v>
      </c>
      <c r="M300" s="752">
        <f t="shared" si="125"/>
        <v>12.205</v>
      </c>
      <c r="N300" s="732"/>
    </row>
    <row r="301" spans="2:14" x14ac:dyDescent="0.2">
      <c r="B301" s="750" t="s">
        <v>102</v>
      </c>
      <c r="C301" s="751">
        <f t="shared" ref="C301:C303" si="126">C284</f>
        <v>1.3759999999999999</v>
      </c>
      <c r="D301" s="751">
        <f t="shared" ref="D301:D303" si="127">E284</f>
        <v>2.21</v>
      </c>
      <c r="E301" s="751">
        <f t="shared" ref="E301:E303" si="128">G284</f>
        <v>2.9660000000000002</v>
      </c>
      <c r="F301" s="751">
        <f t="shared" ref="F301:F303" si="129">I284</f>
        <v>2.8250000000000002</v>
      </c>
      <c r="G301" s="751">
        <f t="shared" ref="G301:G303" si="130">K284</f>
        <v>2.492</v>
      </c>
      <c r="H301" s="751">
        <f t="shared" ref="H301:H303" si="131">M284</f>
        <v>2.0510000000000002</v>
      </c>
      <c r="I301" s="751">
        <f t="shared" ref="I301:I303" si="132">O284</f>
        <v>1.663</v>
      </c>
      <c r="J301" s="751">
        <f t="shared" ref="J301:J303" si="133">Q284</f>
        <v>1.3580000000000001</v>
      </c>
      <c r="K301" s="751">
        <f t="shared" ref="K301:K303" si="134">S284</f>
        <v>1.095</v>
      </c>
      <c r="L301" s="751">
        <f t="shared" ref="L301:L303" si="135">U284</f>
        <v>0.95699999999999996</v>
      </c>
      <c r="M301" s="752">
        <f t="shared" ref="M301:M303" si="136">W284</f>
        <v>0.89</v>
      </c>
      <c r="N301" s="732"/>
    </row>
    <row r="302" spans="2:14" x14ac:dyDescent="0.2">
      <c r="B302" s="750" t="s">
        <v>103</v>
      </c>
      <c r="C302" s="751">
        <f t="shared" si="126"/>
        <v>9.5730000000000004</v>
      </c>
      <c r="D302" s="751">
        <f t="shared" si="127"/>
        <v>11.022</v>
      </c>
      <c r="E302" s="751">
        <f t="shared" si="128"/>
        <v>11.061999999999999</v>
      </c>
      <c r="F302" s="751">
        <f t="shared" si="129"/>
        <v>11.135</v>
      </c>
      <c r="G302" s="751">
        <f t="shared" si="130"/>
        <v>11.12</v>
      </c>
      <c r="H302" s="751">
        <f t="shared" si="131"/>
        <v>11.01</v>
      </c>
      <c r="I302" s="751">
        <f t="shared" si="132"/>
        <v>10.592000000000001</v>
      </c>
      <c r="J302" s="751">
        <f t="shared" si="133"/>
        <v>10.039999999999999</v>
      </c>
      <c r="K302" s="751">
        <f t="shared" si="134"/>
        <v>9.4670000000000005</v>
      </c>
      <c r="L302" s="751">
        <f t="shared" si="135"/>
        <v>8.83</v>
      </c>
      <c r="M302" s="752">
        <f t="shared" si="136"/>
        <v>8.1609999999999996</v>
      </c>
      <c r="N302" s="732"/>
    </row>
    <row r="303" spans="2:14" ht="13.5" thickBot="1" x14ac:dyDescent="0.25">
      <c r="B303" s="753" t="s">
        <v>104</v>
      </c>
      <c r="C303" s="754">
        <f t="shared" si="126"/>
        <v>31.085000000000001</v>
      </c>
      <c r="D303" s="754">
        <f t="shared" si="127"/>
        <v>33.661000000000001</v>
      </c>
      <c r="E303" s="754">
        <f t="shared" si="128"/>
        <v>34.840000000000003</v>
      </c>
      <c r="F303" s="754">
        <f t="shared" si="129"/>
        <v>35.277999999999999</v>
      </c>
      <c r="G303" s="754">
        <f t="shared" si="130"/>
        <v>34.637</v>
      </c>
      <c r="H303" s="754">
        <f t="shared" si="131"/>
        <v>33.317999999999998</v>
      </c>
      <c r="I303" s="754">
        <f t="shared" si="132"/>
        <v>30.928999999999998</v>
      </c>
      <c r="J303" s="754">
        <f t="shared" si="133"/>
        <v>28.568999999999999</v>
      </c>
      <c r="K303" s="754">
        <f t="shared" si="134"/>
        <v>25.873000000000001</v>
      </c>
      <c r="L303" s="754">
        <f t="shared" si="135"/>
        <v>23.033999999999999</v>
      </c>
      <c r="M303" s="755">
        <f t="shared" si="136"/>
        <v>21.335000000000001</v>
      </c>
      <c r="N303" s="732"/>
    </row>
    <row r="306" spans="2:14" x14ac:dyDescent="0.2">
      <c r="B306" s="799" t="s">
        <v>743</v>
      </c>
      <c r="C306" s="725" t="s">
        <v>333</v>
      </c>
      <c r="D306" s="725" t="s">
        <v>224</v>
      </c>
      <c r="E306" s="725" t="s">
        <v>227</v>
      </c>
      <c r="F306" s="725" t="s">
        <v>228</v>
      </c>
      <c r="G306" s="725" t="s">
        <v>229</v>
      </c>
      <c r="H306" s="725" t="s">
        <v>230</v>
      </c>
      <c r="I306" s="725" t="s">
        <v>334</v>
      </c>
      <c r="J306" s="725" t="s">
        <v>335</v>
      </c>
      <c r="K306" s="725" t="s">
        <v>233</v>
      </c>
      <c r="L306" s="725" t="s">
        <v>234</v>
      </c>
      <c r="M306" s="725" t="s">
        <v>235</v>
      </c>
      <c r="N306" s="744"/>
    </row>
    <row r="307" spans="2:14" x14ac:dyDescent="0.2">
      <c r="B307" s="800"/>
      <c r="C307" s="724" t="s">
        <v>489</v>
      </c>
      <c r="D307" s="724" t="s">
        <v>489</v>
      </c>
      <c r="E307" s="724" t="s">
        <v>489</v>
      </c>
      <c r="F307" s="724" t="s">
        <v>489</v>
      </c>
      <c r="G307" s="724" t="s">
        <v>489</v>
      </c>
      <c r="H307" s="724" t="s">
        <v>489</v>
      </c>
      <c r="I307" s="724" t="s">
        <v>489</v>
      </c>
      <c r="J307" s="724" t="s">
        <v>489</v>
      </c>
      <c r="K307" s="724" t="s">
        <v>489</v>
      </c>
      <c r="L307" s="724" t="s">
        <v>489</v>
      </c>
      <c r="M307" s="726" t="s">
        <v>489</v>
      </c>
      <c r="N307" s="745"/>
    </row>
    <row r="308" spans="2:14" ht="41.25" thickBot="1" x14ac:dyDescent="0.25">
      <c r="B308" s="801"/>
      <c r="C308" s="727" t="s">
        <v>327</v>
      </c>
      <c r="D308" s="727" t="s">
        <v>327</v>
      </c>
      <c r="E308" s="727" t="s">
        <v>327</v>
      </c>
      <c r="F308" s="727" t="s">
        <v>327</v>
      </c>
      <c r="G308" s="727" t="s">
        <v>327</v>
      </c>
      <c r="H308" s="727" t="s">
        <v>327</v>
      </c>
      <c r="I308" s="727" t="s">
        <v>327</v>
      </c>
      <c r="J308" s="727" t="s">
        <v>327</v>
      </c>
      <c r="K308" s="727" t="s">
        <v>327</v>
      </c>
      <c r="L308" s="727" t="s">
        <v>327</v>
      </c>
      <c r="M308" s="727" t="s">
        <v>327</v>
      </c>
      <c r="N308" s="746"/>
    </row>
    <row r="309" spans="2:14" ht="25.5" x14ac:dyDescent="0.2">
      <c r="B309" s="760" t="s">
        <v>105</v>
      </c>
      <c r="C309" s="761">
        <f t="shared" ref="C309:C320" si="137">SUM(C258,C275)</f>
        <v>180.74600000000001</v>
      </c>
      <c r="D309" s="761">
        <f t="shared" ref="D309:D320" si="138">SUM(D258,E275)</f>
        <v>189</v>
      </c>
      <c r="E309" s="761">
        <f t="shared" ref="E309:E320" si="139">SUM(E258,G275)</f>
        <v>190.643</v>
      </c>
      <c r="F309" s="761">
        <f t="shared" ref="F309:F320" si="140">SUM(F258,I275)</f>
        <v>193.93700000000001</v>
      </c>
      <c r="G309" s="761">
        <f t="shared" ref="G309:G320" si="141">SUM(G258,K275)</f>
        <v>192.66300000000001</v>
      </c>
      <c r="H309" s="761">
        <f t="shared" ref="H309:H320" si="142">SUM(H258,M275)</f>
        <v>188.20699999999999</v>
      </c>
      <c r="I309" s="761">
        <f t="shared" ref="I309:I320" si="143">SUM(I258,O275)</f>
        <v>174.577</v>
      </c>
      <c r="J309" s="761">
        <f t="shared" ref="J309:J320" si="144">SUM(J258,Q275)</f>
        <v>161.44900000000001</v>
      </c>
      <c r="K309" s="761">
        <f t="shared" ref="K309:K320" si="145">SUM(K258,S275)</f>
        <v>148.29900000000001</v>
      </c>
      <c r="L309" s="761">
        <f t="shared" ref="L309:L320" si="146">SUM(L258,U275)</f>
        <v>132.54300000000001</v>
      </c>
      <c r="M309" s="762">
        <f t="shared" ref="M309:M320" si="147">SUM(M258,W275)</f>
        <v>121.673</v>
      </c>
      <c r="N309" s="729"/>
    </row>
    <row r="310" spans="2:14" x14ac:dyDescent="0.2">
      <c r="B310" s="750" t="s">
        <v>94</v>
      </c>
      <c r="C310" s="751">
        <f t="shared" si="137"/>
        <v>29.925000000000001</v>
      </c>
      <c r="D310" s="751">
        <f t="shared" si="138"/>
        <v>30.501000000000001</v>
      </c>
      <c r="E310" s="751">
        <f t="shared" si="139"/>
        <v>30.619</v>
      </c>
      <c r="F310" s="751">
        <f t="shared" si="140"/>
        <v>30.562999999999999</v>
      </c>
      <c r="G310" s="751">
        <f t="shared" si="141"/>
        <v>30.344999999999999</v>
      </c>
      <c r="H310" s="751">
        <f t="shared" si="142"/>
        <v>30.053000000000001</v>
      </c>
      <c r="I310" s="751">
        <f t="shared" si="143"/>
        <v>27.827999999999999</v>
      </c>
      <c r="J310" s="751">
        <f t="shared" si="144"/>
        <v>26.814999999999998</v>
      </c>
      <c r="K310" s="751">
        <f t="shared" si="145"/>
        <v>26.473999999999997</v>
      </c>
      <c r="L310" s="751">
        <f t="shared" si="146"/>
        <v>26.608000000000001</v>
      </c>
      <c r="M310" s="752">
        <f t="shared" si="147"/>
        <v>25.535999999999998</v>
      </c>
      <c r="N310" s="732"/>
    </row>
    <row r="311" spans="2:14" x14ac:dyDescent="0.2">
      <c r="B311" s="750" t="s">
        <v>95</v>
      </c>
      <c r="C311" s="751">
        <f t="shared" si="137"/>
        <v>15.485000000000001</v>
      </c>
      <c r="D311" s="751">
        <f t="shared" si="138"/>
        <v>15.907</v>
      </c>
      <c r="E311" s="751">
        <f t="shared" si="139"/>
        <v>16.13</v>
      </c>
      <c r="F311" s="751">
        <f t="shared" si="140"/>
        <v>16.042000000000002</v>
      </c>
      <c r="G311" s="751">
        <f t="shared" si="141"/>
        <v>15.216999999999999</v>
      </c>
      <c r="H311" s="751">
        <f t="shared" si="142"/>
        <v>14.805</v>
      </c>
      <c r="I311" s="751">
        <f t="shared" si="143"/>
        <v>13.986999999999998</v>
      </c>
      <c r="J311" s="751">
        <f t="shared" si="144"/>
        <v>13.52</v>
      </c>
      <c r="K311" s="751">
        <f t="shared" si="145"/>
        <v>12.186</v>
      </c>
      <c r="L311" s="751">
        <f t="shared" si="146"/>
        <v>12.135999999999999</v>
      </c>
      <c r="M311" s="752">
        <f t="shared" si="147"/>
        <v>12.48</v>
      </c>
      <c r="N311" s="732"/>
    </row>
    <row r="312" spans="2:14" x14ac:dyDescent="0.2">
      <c r="B312" s="750" t="s">
        <v>96</v>
      </c>
      <c r="C312" s="751">
        <f t="shared" si="137"/>
        <v>26.753</v>
      </c>
      <c r="D312" s="751">
        <f t="shared" si="138"/>
        <v>28.889000000000003</v>
      </c>
      <c r="E312" s="751">
        <f t="shared" si="139"/>
        <v>28.861000000000001</v>
      </c>
      <c r="F312" s="751">
        <f t="shared" si="140"/>
        <v>27.785</v>
      </c>
      <c r="G312" s="751">
        <f t="shared" si="141"/>
        <v>26.497</v>
      </c>
      <c r="H312" s="751">
        <f t="shared" si="142"/>
        <v>25.632000000000001</v>
      </c>
      <c r="I312" s="751">
        <f t="shared" si="143"/>
        <v>23.122</v>
      </c>
      <c r="J312" s="751">
        <f t="shared" si="144"/>
        <v>19.278000000000002</v>
      </c>
      <c r="K312" s="751">
        <f t="shared" si="145"/>
        <v>17.469000000000001</v>
      </c>
      <c r="L312" s="751">
        <f t="shared" si="146"/>
        <v>15.701000000000001</v>
      </c>
      <c r="M312" s="752">
        <f t="shared" si="147"/>
        <v>14.467000000000001</v>
      </c>
      <c r="N312" s="732"/>
    </row>
    <row r="313" spans="2:14" x14ac:dyDescent="0.2">
      <c r="B313" s="750" t="s">
        <v>97</v>
      </c>
      <c r="C313" s="751">
        <f t="shared" si="137"/>
        <v>34.777999999999999</v>
      </c>
      <c r="D313" s="751">
        <f t="shared" si="138"/>
        <v>31.786999999999999</v>
      </c>
      <c r="E313" s="751">
        <f t="shared" si="139"/>
        <v>30.623999999999999</v>
      </c>
      <c r="F313" s="751">
        <f t="shared" si="140"/>
        <v>35.623000000000005</v>
      </c>
      <c r="G313" s="751">
        <f t="shared" si="141"/>
        <v>39.347000000000001</v>
      </c>
      <c r="H313" s="751">
        <f t="shared" si="142"/>
        <v>40.313000000000002</v>
      </c>
      <c r="I313" s="751">
        <f t="shared" si="143"/>
        <v>38.613999999999997</v>
      </c>
      <c r="J313" s="751">
        <f t="shared" si="144"/>
        <v>35.898000000000003</v>
      </c>
      <c r="K313" s="751">
        <f t="shared" si="145"/>
        <v>30.882999999999999</v>
      </c>
      <c r="L313" s="751">
        <f t="shared" si="146"/>
        <v>20.771999999999998</v>
      </c>
      <c r="M313" s="752">
        <f t="shared" si="147"/>
        <v>15.298</v>
      </c>
      <c r="N313" s="732"/>
    </row>
    <row r="314" spans="2:14" x14ac:dyDescent="0.2">
      <c r="B314" s="750" t="s">
        <v>98</v>
      </c>
      <c r="C314" s="751">
        <f t="shared" si="137"/>
        <v>12.118</v>
      </c>
      <c r="D314" s="751">
        <f t="shared" si="138"/>
        <v>13.274999999999999</v>
      </c>
      <c r="E314" s="751">
        <f t="shared" si="139"/>
        <v>12.882</v>
      </c>
      <c r="F314" s="751">
        <f t="shared" si="140"/>
        <v>11.738999999999999</v>
      </c>
      <c r="G314" s="751">
        <f t="shared" si="141"/>
        <v>10.528</v>
      </c>
      <c r="H314" s="751">
        <f t="shared" si="142"/>
        <v>10.37</v>
      </c>
      <c r="I314" s="751">
        <f t="shared" si="143"/>
        <v>9.0609999999999999</v>
      </c>
      <c r="J314" s="751">
        <f t="shared" si="144"/>
        <v>8.0389999999999997</v>
      </c>
      <c r="K314" s="751">
        <f t="shared" si="145"/>
        <v>7.4850000000000003</v>
      </c>
      <c r="L314" s="751">
        <f t="shared" si="146"/>
        <v>6.95</v>
      </c>
      <c r="M314" s="752">
        <f t="shared" si="147"/>
        <v>6.7169999999999996</v>
      </c>
      <c r="N314" s="732"/>
    </row>
    <row r="315" spans="2:14" x14ac:dyDescent="0.2">
      <c r="B315" s="750" t="s">
        <v>99</v>
      </c>
      <c r="C315" s="751">
        <f t="shared" si="137"/>
        <v>0.8879999999999999</v>
      </c>
      <c r="D315" s="751">
        <f t="shared" si="138"/>
        <v>0.97</v>
      </c>
      <c r="E315" s="751">
        <f t="shared" si="139"/>
        <v>1.018</v>
      </c>
      <c r="F315" s="751">
        <f t="shared" si="140"/>
        <v>1.1179999999999999</v>
      </c>
      <c r="G315" s="751">
        <f t="shared" si="141"/>
        <v>1.0329999999999999</v>
      </c>
      <c r="H315" s="751">
        <f t="shared" si="142"/>
        <v>0.83199999999999996</v>
      </c>
      <c r="I315" s="751">
        <f t="shared" si="143"/>
        <v>0.82799999999999996</v>
      </c>
      <c r="J315" s="751">
        <f t="shared" si="144"/>
        <v>0.93499999999999994</v>
      </c>
      <c r="K315" s="751">
        <f t="shared" si="145"/>
        <v>0.90599999999999992</v>
      </c>
      <c r="L315" s="751">
        <f t="shared" si="146"/>
        <v>1.071</v>
      </c>
      <c r="M315" s="752">
        <f t="shared" si="147"/>
        <v>1</v>
      </c>
      <c r="N315" s="732"/>
    </row>
    <row r="316" spans="2:14" x14ac:dyDescent="0.2">
      <c r="B316" s="750" t="s">
        <v>100</v>
      </c>
      <c r="C316" s="751">
        <f t="shared" si="137"/>
        <v>6.49</v>
      </c>
      <c r="D316" s="751">
        <f t="shared" si="138"/>
        <v>6.3689999999999998</v>
      </c>
      <c r="E316" s="751">
        <f t="shared" si="139"/>
        <v>6.07</v>
      </c>
      <c r="F316" s="751">
        <f t="shared" si="140"/>
        <v>5.4189999999999996</v>
      </c>
      <c r="G316" s="751">
        <f t="shared" si="141"/>
        <v>4.6989999999999998</v>
      </c>
      <c r="H316" s="751">
        <f t="shared" si="142"/>
        <v>3.5469999999999997</v>
      </c>
      <c r="I316" s="751">
        <f t="shared" si="143"/>
        <v>2.66</v>
      </c>
      <c r="J316" s="751">
        <f t="shared" si="144"/>
        <v>2.298</v>
      </c>
      <c r="K316" s="751">
        <f t="shared" si="145"/>
        <v>2.42</v>
      </c>
      <c r="L316" s="751">
        <f t="shared" si="146"/>
        <v>2.867</v>
      </c>
      <c r="M316" s="752">
        <f t="shared" si="147"/>
        <v>2.956</v>
      </c>
      <c r="N316" s="732"/>
    </row>
    <row r="317" spans="2:14" x14ac:dyDescent="0.2">
      <c r="B317" s="750" t="s">
        <v>101</v>
      </c>
      <c r="C317" s="751">
        <f t="shared" si="137"/>
        <v>10.829000000000001</v>
      </c>
      <c r="D317" s="751">
        <f t="shared" si="138"/>
        <v>12.91</v>
      </c>
      <c r="E317" s="751">
        <f t="shared" si="139"/>
        <v>14.199</v>
      </c>
      <c r="F317" s="751">
        <f t="shared" si="140"/>
        <v>15.004</v>
      </c>
      <c r="G317" s="751">
        <f t="shared" si="141"/>
        <v>15.426</v>
      </c>
      <c r="H317" s="751">
        <f t="shared" si="142"/>
        <v>15.1</v>
      </c>
      <c r="I317" s="751">
        <f t="shared" si="143"/>
        <v>14.287000000000001</v>
      </c>
      <c r="J317" s="751">
        <f t="shared" si="144"/>
        <v>13.824</v>
      </c>
      <c r="K317" s="751">
        <f t="shared" si="145"/>
        <v>13.266999999999999</v>
      </c>
      <c r="L317" s="751">
        <f t="shared" si="146"/>
        <v>12.912000000000001</v>
      </c>
      <c r="M317" s="752">
        <f t="shared" si="147"/>
        <v>12.205</v>
      </c>
      <c r="N317" s="732"/>
    </row>
    <row r="318" spans="2:14" x14ac:dyDescent="0.2">
      <c r="B318" s="750" t="s">
        <v>102</v>
      </c>
      <c r="C318" s="751">
        <f t="shared" si="137"/>
        <v>1.4789999999999999</v>
      </c>
      <c r="D318" s="751">
        <f t="shared" si="138"/>
        <v>2.3039999999999998</v>
      </c>
      <c r="E318" s="751">
        <f t="shared" si="139"/>
        <v>3.06</v>
      </c>
      <c r="F318" s="751">
        <f t="shared" si="140"/>
        <v>2.9200000000000004</v>
      </c>
      <c r="G318" s="751">
        <f t="shared" si="141"/>
        <v>2.5830000000000002</v>
      </c>
      <c r="H318" s="751">
        <f t="shared" si="142"/>
        <v>2.137</v>
      </c>
      <c r="I318" s="751">
        <f t="shared" si="143"/>
        <v>1.734</v>
      </c>
      <c r="J318" s="751">
        <f t="shared" si="144"/>
        <v>1.4200000000000002</v>
      </c>
      <c r="K318" s="751">
        <f t="shared" si="145"/>
        <v>1.161</v>
      </c>
      <c r="L318" s="751">
        <f t="shared" si="146"/>
        <v>1.0189999999999999</v>
      </c>
      <c r="M318" s="752">
        <f t="shared" si="147"/>
        <v>0.94300000000000006</v>
      </c>
      <c r="N318" s="732"/>
    </row>
    <row r="319" spans="2:14" x14ac:dyDescent="0.2">
      <c r="B319" s="750" t="s">
        <v>103</v>
      </c>
      <c r="C319" s="751">
        <f t="shared" si="137"/>
        <v>9.5730000000000004</v>
      </c>
      <c r="D319" s="751">
        <f t="shared" si="138"/>
        <v>11.022</v>
      </c>
      <c r="E319" s="751">
        <f t="shared" si="139"/>
        <v>11.061999999999999</v>
      </c>
      <c r="F319" s="751">
        <f t="shared" si="140"/>
        <v>11.135</v>
      </c>
      <c r="G319" s="751">
        <f t="shared" si="141"/>
        <v>11.12</v>
      </c>
      <c r="H319" s="751">
        <f t="shared" si="142"/>
        <v>11.01</v>
      </c>
      <c r="I319" s="751">
        <f t="shared" si="143"/>
        <v>10.592000000000001</v>
      </c>
      <c r="J319" s="751">
        <f t="shared" si="144"/>
        <v>10.039999999999999</v>
      </c>
      <c r="K319" s="751">
        <f t="shared" si="145"/>
        <v>9.4670000000000005</v>
      </c>
      <c r="L319" s="751">
        <f t="shared" si="146"/>
        <v>8.83</v>
      </c>
      <c r="M319" s="752">
        <f t="shared" si="147"/>
        <v>8.1609999999999996</v>
      </c>
      <c r="N319" s="732"/>
    </row>
    <row r="320" spans="2:14" ht="13.5" thickBot="1" x14ac:dyDescent="0.25">
      <c r="B320" s="753" t="s">
        <v>104</v>
      </c>
      <c r="C320" s="754">
        <f t="shared" si="137"/>
        <v>32.596000000000004</v>
      </c>
      <c r="D320" s="754">
        <f t="shared" si="138"/>
        <v>35.356999999999999</v>
      </c>
      <c r="E320" s="754">
        <f t="shared" si="139"/>
        <v>36.468000000000004</v>
      </c>
      <c r="F320" s="754">
        <f t="shared" si="140"/>
        <v>36.976999999999997</v>
      </c>
      <c r="G320" s="754">
        <f t="shared" si="141"/>
        <v>36.256</v>
      </c>
      <c r="H320" s="754">
        <f t="shared" si="142"/>
        <v>34.751999999999995</v>
      </c>
      <c r="I320" s="754">
        <f t="shared" si="143"/>
        <v>32.225000000000001</v>
      </c>
      <c r="J320" s="754">
        <f t="shared" si="144"/>
        <v>29.724999999999998</v>
      </c>
      <c r="K320" s="754">
        <f t="shared" si="145"/>
        <v>26.879000000000001</v>
      </c>
      <c r="L320" s="754">
        <f t="shared" si="146"/>
        <v>23.913999999999998</v>
      </c>
      <c r="M320" s="755">
        <f t="shared" si="147"/>
        <v>22.124000000000002</v>
      </c>
      <c r="N320" s="732"/>
    </row>
  </sheetData>
  <mergeCells count="116"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935" t="s">
        <v>271</v>
      </c>
      <c r="C5" s="88" t="s">
        <v>78</v>
      </c>
      <c r="D5" s="934" t="s">
        <v>79</v>
      </c>
      <c r="E5" s="934"/>
      <c r="F5" s="89" t="s">
        <v>80</v>
      </c>
    </row>
    <row r="6" spans="2:6" ht="30" customHeight="1" x14ac:dyDescent="0.2">
      <c r="B6" s="93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4" t="str">
        <f>Index!$B$4</f>
        <v>Kent South London and East Sussex</v>
      </c>
      <c r="C7" s="91"/>
      <c r="D7" s="91"/>
      <c r="E7" s="93"/>
      <c r="F7" s="92"/>
    </row>
    <row r="8" spans="2:6" ht="15" customHeight="1" x14ac:dyDescent="0.2">
      <c r="B8" s="94" t="s">
        <v>342</v>
      </c>
      <c r="C8" s="648">
        <f>'Section 13 data'!$C$24</f>
        <v>4.6439999999999995E-2</v>
      </c>
      <c r="D8" s="649">
        <f>'Section 13 data'!$D$24</f>
        <v>0.36229</v>
      </c>
      <c r="E8" s="205">
        <f>'Section 13 data'!$E$24</f>
        <v>34.54</v>
      </c>
      <c r="F8" s="650">
        <f>SUM(C8,D8)</f>
        <v>0.40872999999999998</v>
      </c>
    </row>
    <row r="9" spans="2:6" ht="15" customHeight="1" x14ac:dyDescent="0.2">
      <c r="B9" s="95" t="s">
        <v>343</v>
      </c>
      <c r="C9" s="648">
        <f>'Section 13 data'!$C$25</f>
        <v>6.9980000000000001E-2</v>
      </c>
      <c r="D9" s="649">
        <f>'Section 13 data'!$D$25</f>
        <v>0.80296000000000001</v>
      </c>
      <c r="E9" s="205">
        <f>'Section 13 data'!$E$25</f>
        <v>13.74</v>
      </c>
      <c r="F9" s="650">
        <f t="shared" ref="F9:F17" si="0">SUM(C9,D9)</f>
        <v>0.87294000000000005</v>
      </c>
    </row>
    <row r="10" spans="2:6" ht="15" customHeight="1" x14ac:dyDescent="0.2">
      <c r="B10" s="96" t="s">
        <v>344</v>
      </c>
      <c r="C10" s="648">
        <f>'Section 13 data'!$C$26</f>
        <v>2.5860000000000001E-2</v>
      </c>
      <c r="D10" s="649">
        <f>'Section 13 data'!$D$26</f>
        <v>1.5663199999999999</v>
      </c>
      <c r="E10" s="205">
        <f>'Section 13 data'!$E$26</f>
        <v>28.33</v>
      </c>
      <c r="F10" s="650">
        <f t="shared" si="0"/>
        <v>1.5921799999999999</v>
      </c>
    </row>
    <row r="11" spans="2:6" ht="15" customHeight="1" x14ac:dyDescent="0.2">
      <c r="B11" s="94" t="s">
        <v>345</v>
      </c>
      <c r="C11" s="648">
        <f>'Section 13 data'!$C$27</f>
        <v>0.11006999999999999</v>
      </c>
      <c r="D11" s="649">
        <f>'Section 13 data'!$D$27</f>
        <v>0.74480999999999997</v>
      </c>
      <c r="E11" s="205">
        <f>'Section 13 data'!$E$27</f>
        <v>26.16</v>
      </c>
      <c r="F11" s="650">
        <f t="shared" si="0"/>
        <v>0.85487999999999997</v>
      </c>
    </row>
    <row r="12" spans="2:6" ht="15" customHeight="1" x14ac:dyDescent="0.2">
      <c r="B12" s="94" t="s">
        <v>346</v>
      </c>
      <c r="C12" s="648">
        <f>'Section 13 data'!$C$28</f>
        <v>0.16197999999999999</v>
      </c>
      <c r="D12" s="649">
        <f>'Section 13 data'!$D$28</f>
        <v>2.4722399999999998</v>
      </c>
      <c r="E12" s="205">
        <f>'Section 13 data'!$E$28</f>
        <v>21.27</v>
      </c>
      <c r="F12" s="650">
        <f t="shared" si="0"/>
        <v>2.6342199999999996</v>
      </c>
    </row>
    <row r="13" spans="2:6" ht="15" customHeight="1" x14ac:dyDescent="0.2">
      <c r="B13" s="94" t="s">
        <v>347</v>
      </c>
      <c r="C13" s="648">
        <f>'Section 13 data'!$C$29</f>
        <v>1.5900000000000001E-2</v>
      </c>
      <c r="D13" s="649">
        <f>'Section 13 data'!$D$29</f>
        <v>1.8432200000000001</v>
      </c>
      <c r="E13" s="205">
        <f>'Section 13 data'!$E$29</f>
        <v>23.52</v>
      </c>
      <c r="F13" s="650">
        <f t="shared" si="0"/>
        <v>1.8591200000000001</v>
      </c>
    </row>
    <row r="14" spans="2:6" ht="15" customHeight="1" x14ac:dyDescent="0.2">
      <c r="B14" s="94" t="s">
        <v>348</v>
      </c>
      <c r="C14" s="648">
        <f>'Section 13 data'!$C$30</f>
        <v>1.8149999999999999E-2</v>
      </c>
      <c r="D14" s="649">
        <f>'Section 13 data'!$D$30</f>
        <v>5.6583800000000002</v>
      </c>
      <c r="E14" s="205">
        <f>'Section 13 data'!$E$30</f>
        <v>15.9</v>
      </c>
      <c r="F14" s="650">
        <f t="shared" si="0"/>
        <v>5.6765300000000005</v>
      </c>
    </row>
    <row r="15" spans="2:6" ht="15" customHeight="1" x14ac:dyDescent="0.2">
      <c r="B15" s="94" t="s">
        <v>349</v>
      </c>
      <c r="C15" s="648">
        <f>'Section 13 data'!$C$31</f>
        <v>3.2699999999999999E-3</v>
      </c>
      <c r="D15" s="649">
        <f>'Section 13 data'!$D$31</f>
        <v>2.1602299999999999</v>
      </c>
      <c r="E15" s="205">
        <f>'Section 13 data'!$E$31</f>
        <v>27.54</v>
      </c>
      <c r="F15" s="650">
        <f t="shared" si="0"/>
        <v>2.1635</v>
      </c>
    </row>
    <row r="16" spans="2:6" ht="15" customHeight="1" x14ac:dyDescent="0.2">
      <c r="B16" s="94" t="s">
        <v>272</v>
      </c>
      <c r="C16" s="648">
        <f>'Section 13 data'!$C$32</f>
        <v>0</v>
      </c>
      <c r="D16" s="649">
        <f>'Section 13 data'!$D$32</f>
        <v>0.95887999999999995</v>
      </c>
      <c r="E16" s="205">
        <f>'Section 13 data'!$E$32</f>
        <v>38.840000000000003</v>
      </c>
      <c r="F16" s="650">
        <f t="shared" si="0"/>
        <v>0.95887999999999995</v>
      </c>
    </row>
    <row r="17" spans="2:6" ht="15" customHeight="1" x14ac:dyDescent="0.2">
      <c r="B17" s="97" t="s">
        <v>80</v>
      </c>
      <c r="C17" s="651">
        <f>'Section 13 data'!$C$8</f>
        <v>0.45163999999999999</v>
      </c>
      <c r="D17" s="651">
        <f>'Section 13 data'!$D$8</f>
        <v>16.569330000000001</v>
      </c>
      <c r="E17" s="321">
        <f>'Section 13 data'!$E$8</f>
        <v>8.3800000000000008</v>
      </c>
      <c r="F17" s="651">
        <f t="shared" si="0"/>
        <v>17.020970000000002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408</v>
      </c>
    </row>
    <row r="5" spans="2:6" ht="15" customHeight="1" x14ac:dyDescent="0.2">
      <c r="B5" s="851" t="s">
        <v>269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937"/>
      <c r="C6" s="75" t="s">
        <v>327</v>
      </c>
      <c r="D6" s="75" t="s">
        <v>327</v>
      </c>
      <c r="E6" s="19" t="s">
        <v>82</v>
      </c>
      <c r="F6" s="75" t="s">
        <v>327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0"/>
      <c r="F7" s="71"/>
    </row>
    <row r="8" spans="2:6" ht="15" customHeight="1" x14ac:dyDescent="0.2">
      <c r="B8" s="81" t="s">
        <v>336</v>
      </c>
      <c r="C8" s="67">
        <f>'Section 13 data'!$J$13</f>
        <v>0</v>
      </c>
      <c r="D8" s="641">
        <f>'Section 13 data'!$K$13</f>
        <v>0</v>
      </c>
      <c r="E8" s="205">
        <f>'Section 13 data'!$L$13</f>
        <v>0</v>
      </c>
      <c r="F8" s="636">
        <f>SUM(C8,D8)</f>
        <v>0</v>
      </c>
    </row>
    <row r="9" spans="2:6" ht="15" customHeight="1" x14ac:dyDescent="0.2">
      <c r="B9" s="82" t="s">
        <v>337</v>
      </c>
      <c r="C9" s="67">
        <f>'Section 13 data'!$J$14</f>
        <v>0.32</v>
      </c>
      <c r="D9" s="641">
        <f>'Section 13 data'!$K$14</f>
        <v>48.936999999999998</v>
      </c>
      <c r="E9" s="205">
        <f>'Section 13 data'!$L$14</f>
        <v>46.33</v>
      </c>
      <c r="F9" s="636">
        <f t="shared" ref="F9:F15" si="0">SUM(C9,D9)</f>
        <v>49.256999999999998</v>
      </c>
    </row>
    <row r="10" spans="2:6" ht="15" customHeight="1" x14ac:dyDescent="0.2">
      <c r="B10" s="81" t="s">
        <v>338</v>
      </c>
      <c r="C10" s="67">
        <f>'Section 13 data'!$J$15</f>
        <v>2.387</v>
      </c>
      <c r="D10" s="641">
        <f>'Section 13 data'!$K$15</f>
        <v>324.70400000000001</v>
      </c>
      <c r="E10" s="205">
        <f>'Section 13 data'!$L$15</f>
        <v>33.932269463813398</v>
      </c>
      <c r="F10" s="636">
        <f t="shared" si="0"/>
        <v>327.09100000000001</v>
      </c>
    </row>
    <row r="11" spans="2:6" ht="15" customHeight="1" x14ac:dyDescent="0.2">
      <c r="B11" s="81" t="s">
        <v>339</v>
      </c>
      <c r="C11" s="67">
        <f>'Section 13 data'!$J$16</f>
        <v>22.120999999999999</v>
      </c>
      <c r="D11" s="641">
        <f>'Section 13 data'!$K$16</f>
        <v>895.47</v>
      </c>
      <c r="E11" s="205">
        <f>'Section 13 data'!$L$16</f>
        <v>21.009003927842933</v>
      </c>
      <c r="F11" s="636">
        <f t="shared" si="0"/>
        <v>917.59100000000001</v>
      </c>
    </row>
    <row r="12" spans="2:6" ht="15" customHeight="1" x14ac:dyDescent="0.2">
      <c r="B12" s="81" t="s">
        <v>340</v>
      </c>
      <c r="C12" s="67">
        <f>'Section 13 data'!$J$17</f>
        <v>8.2680000000000007</v>
      </c>
      <c r="D12" s="641">
        <f>'Section 13 data'!$K$17</f>
        <v>1350.8779999999999</v>
      </c>
      <c r="E12" s="205">
        <f>'Section 13 data'!$L$17</f>
        <v>19.899999999999999</v>
      </c>
      <c r="F12" s="636">
        <f t="shared" si="0"/>
        <v>1359.146</v>
      </c>
    </row>
    <row r="13" spans="2:6" ht="15" customHeight="1" x14ac:dyDescent="0.2">
      <c r="B13" s="81" t="s">
        <v>341</v>
      </c>
      <c r="C13" s="67">
        <f>'Section 13 data'!$J$18</f>
        <v>8.1449999999999996</v>
      </c>
      <c r="D13" s="641">
        <f>'Section 13 data'!$K$18</f>
        <v>1857.192</v>
      </c>
      <c r="E13" s="205">
        <f>'Section 13 data'!$L$18</f>
        <v>22.18</v>
      </c>
      <c r="F13" s="636">
        <f t="shared" si="0"/>
        <v>1865.337</v>
      </c>
    </row>
    <row r="14" spans="2:6" ht="15" customHeight="1" x14ac:dyDescent="0.2">
      <c r="B14" s="81" t="s">
        <v>270</v>
      </c>
      <c r="C14" s="67">
        <f>'Section 13 data'!$J$19</f>
        <v>29.355</v>
      </c>
      <c r="D14" s="641">
        <f>'Section 13 data'!$K$19</f>
        <v>1211.432</v>
      </c>
      <c r="E14" s="205">
        <f>'Section 13 data'!$L$19</f>
        <v>22.40441709144239</v>
      </c>
      <c r="F14" s="636">
        <f t="shared" si="0"/>
        <v>1240.787</v>
      </c>
    </row>
    <row r="15" spans="2:6" ht="15" customHeight="1" x14ac:dyDescent="0.2">
      <c r="B15" s="83" t="s">
        <v>80</v>
      </c>
      <c r="C15" s="642">
        <f>'Section 13 data'!$J$8</f>
        <v>70.594999999999999</v>
      </c>
      <c r="D15" s="642">
        <f>'Section 13 data'!$K$8</f>
        <v>5688.6120000000001</v>
      </c>
      <c r="E15" s="321">
        <f>'Section 13 data'!$L$8</f>
        <v>10.130000000000001</v>
      </c>
      <c r="F15" s="643">
        <f t="shared" si="0"/>
        <v>5759.2070000000003</v>
      </c>
    </row>
    <row r="17" spans="4:4" ht="15" customHeight="1" x14ac:dyDescent="0.2">
      <c r="D17" s="553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409</v>
      </c>
    </row>
    <row r="5" spans="2:6" ht="15" customHeight="1" x14ac:dyDescent="0.2">
      <c r="B5" s="854" t="s">
        <v>271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855"/>
      <c r="C6" s="75" t="s">
        <v>327</v>
      </c>
      <c r="D6" s="75" t="s">
        <v>327</v>
      </c>
      <c r="E6" s="21" t="s">
        <v>82</v>
      </c>
      <c r="F6" s="75" t="s">
        <v>327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2"/>
      <c r="F7" s="71"/>
    </row>
    <row r="8" spans="2:6" ht="15" customHeight="1" x14ac:dyDescent="0.2">
      <c r="B8" s="78" t="s">
        <v>342</v>
      </c>
      <c r="C8" s="67">
        <f>'Section 13 data'!$J$24</f>
        <v>0.53600000000000003</v>
      </c>
      <c r="D8" s="85">
        <f>'Section 13 data'!$K$24</f>
        <v>4.58</v>
      </c>
      <c r="E8" s="205">
        <f>'Section 13 data'!$L$24</f>
        <v>45.73</v>
      </c>
      <c r="F8" s="636">
        <f>SUM(C8,D8)</f>
        <v>5.1159999999999997</v>
      </c>
    </row>
    <row r="9" spans="2:6" ht="15" customHeight="1" x14ac:dyDescent="0.2">
      <c r="B9" s="79" t="s">
        <v>343</v>
      </c>
      <c r="C9" s="67">
        <f>'Section 13 data'!$J$25</f>
        <v>1.7769999999999999</v>
      </c>
      <c r="D9" s="85">
        <f>'Section 13 data'!$K$25</f>
        <v>24.253</v>
      </c>
      <c r="E9" s="205">
        <f>'Section 13 data'!$L$25</f>
        <v>20.64</v>
      </c>
      <c r="F9" s="636">
        <f t="shared" ref="F9:F17" si="0">SUM(C9,D9)</f>
        <v>26.03</v>
      </c>
    </row>
    <row r="10" spans="2:6" ht="15" customHeight="1" x14ac:dyDescent="0.2">
      <c r="B10" s="80" t="s">
        <v>344</v>
      </c>
      <c r="C10" s="67">
        <f>'Section 13 data'!$J$26</f>
        <v>3.0379999999999998</v>
      </c>
      <c r="D10" s="85">
        <f>'Section 13 data'!$K$26</f>
        <v>140.50700000000001</v>
      </c>
      <c r="E10" s="205">
        <f>'Section 13 data'!$L$26</f>
        <v>25.82</v>
      </c>
      <c r="F10" s="636">
        <f t="shared" si="0"/>
        <v>143.54500000000002</v>
      </c>
    </row>
    <row r="11" spans="2:6" ht="15" customHeight="1" x14ac:dyDescent="0.2">
      <c r="B11" s="78" t="s">
        <v>345</v>
      </c>
      <c r="C11" s="67">
        <f>'Section 13 data'!$J$27</f>
        <v>20.202000000000002</v>
      </c>
      <c r="D11" s="85">
        <f>'Section 13 data'!$K$27</f>
        <v>110.241</v>
      </c>
      <c r="E11" s="205">
        <f>'Section 13 data'!$L$27</f>
        <v>30.09</v>
      </c>
      <c r="F11" s="636">
        <f t="shared" si="0"/>
        <v>130.44300000000001</v>
      </c>
    </row>
    <row r="12" spans="2:6" ht="15" customHeight="1" x14ac:dyDescent="0.2">
      <c r="B12" s="78" t="s">
        <v>346</v>
      </c>
      <c r="C12" s="67">
        <f>'Section 13 data'!$J$28</f>
        <v>37.491</v>
      </c>
      <c r="D12" s="85">
        <f>'Section 13 data'!$K$28</f>
        <v>768.40700000000004</v>
      </c>
      <c r="E12" s="205">
        <f>'Section 13 data'!$L$28</f>
        <v>21.46</v>
      </c>
      <c r="F12" s="636">
        <f t="shared" si="0"/>
        <v>805.89800000000002</v>
      </c>
    </row>
    <row r="13" spans="2:6" ht="15" customHeight="1" x14ac:dyDescent="0.2">
      <c r="B13" s="78" t="s">
        <v>347</v>
      </c>
      <c r="C13" s="67">
        <f>'Section 13 data'!$J$29</f>
        <v>3.2709999999999999</v>
      </c>
      <c r="D13" s="85">
        <f>'Section 13 data'!$K$29</f>
        <v>483.334</v>
      </c>
      <c r="E13" s="205">
        <f>'Section 13 data'!$L$29</f>
        <v>23.15</v>
      </c>
      <c r="F13" s="636">
        <f t="shared" si="0"/>
        <v>486.60500000000002</v>
      </c>
    </row>
    <row r="14" spans="2:6" ht="15" customHeight="1" x14ac:dyDescent="0.2">
      <c r="B14" s="78" t="s">
        <v>348</v>
      </c>
      <c r="C14" s="67">
        <f>'Section 13 data'!$J$30</f>
        <v>3.84</v>
      </c>
      <c r="D14" s="85">
        <f>'Section 13 data'!$K$30</f>
        <v>2007.7080000000001</v>
      </c>
      <c r="E14" s="205">
        <f>'Section 13 data'!$L$30</f>
        <v>16.55</v>
      </c>
      <c r="F14" s="636">
        <f t="shared" si="0"/>
        <v>2011.548</v>
      </c>
    </row>
    <row r="15" spans="2:6" ht="15" customHeight="1" x14ac:dyDescent="0.2">
      <c r="B15" s="78" t="s">
        <v>349</v>
      </c>
      <c r="C15" s="67">
        <f>'Section 13 data'!$J$31</f>
        <v>0.44</v>
      </c>
      <c r="D15" s="85">
        <f>'Section 13 data'!$K$31</f>
        <v>986.40099999999995</v>
      </c>
      <c r="E15" s="205">
        <f>'Section 13 data'!$L$31</f>
        <v>24.59</v>
      </c>
      <c r="F15" s="636">
        <f t="shared" si="0"/>
        <v>986.84100000000001</v>
      </c>
    </row>
    <row r="16" spans="2:6" ht="15" customHeight="1" x14ac:dyDescent="0.2">
      <c r="B16" s="78" t="s">
        <v>272</v>
      </c>
      <c r="C16" s="67">
        <f>'Section 13 data'!$J$32</f>
        <v>0</v>
      </c>
      <c r="D16" s="85">
        <f>'Section 13 data'!$K$32</f>
        <v>1163.182</v>
      </c>
      <c r="E16" s="205">
        <f>'Section 13 data'!$L$32</f>
        <v>35.299999999999997</v>
      </c>
      <c r="F16" s="636">
        <f t="shared" si="0"/>
        <v>1163.182</v>
      </c>
    </row>
    <row r="17" spans="2:6" ht="15" customHeight="1" x14ac:dyDescent="0.2">
      <c r="B17" s="86" t="s">
        <v>80</v>
      </c>
      <c r="C17" s="87">
        <f>'Section 13 data'!$J$8</f>
        <v>70.594999999999999</v>
      </c>
      <c r="D17" s="87">
        <f>'Section 13 data'!$K$8</f>
        <v>5688.6120000000001</v>
      </c>
      <c r="E17" s="321">
        <f>'Section 13 data'!$L$8</f>
        <v>10.130000000000001</v>
      </c>
      <c r="F17" s="87">
        <f t="shared" si="0"/>
        <v>5759.2070000000003</v>
      </c>
    </row>
    <row r="18" spans="2:6" ht="15" customHeight="1" x14ac:dyDescent="0.2">
      <c r="D18" s="553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435</v>
      </c>
    </row>
    <row r="5" spans="2:6" ht="15" customHeight="1" x14ac:dyDescent="0.2">
      <c r="B5" s="851" t="s">
        <v>269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937"/>
      <c r="C6" s="31" t="s">
        <v>273</v>
      </c>
      <c r="D6" s="31" t="s">
        <v>273</v>
      </c>
      <c r="E6" s="84" t="s">
        <v>82</v>
      </c>
      <c r="F6" s="31" t="s">
        <v>273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20"/>
      <c r="F7" s="71"/>
    </row>
    <row r="8" spans="2:6" ht="15" customHeight="1" x14ac:dyDescent="0.2">
      <c r="B8" s="81" t="s">
        <v>336</v>
      </c>
      <c r="C8" s="67">
        <f>'Section 13 data'!$Q$13</f>
        <v>0</v>
      </c>
      <c r="D8" s="641">
        <f>'Section 13 data'!$R$13</f>
        <v>0</v>
      </c>
      <c r="E8" s="205">
        <f>'Section 13 data'!$S$13</f>
        <v>0</v>
      </c>
      <c r="F8" s="636">
        <f>SUM(C8,D8)</f>
        <v>0</v>
      </c>
    </row>
    <row r="9" spans="2:6" ht="15" customHeight="1" x14ac:dyDescent="0.2">
      <c r="B9" s="82" t="s">
        <v>337</v>
      </c>
      <c r="C9" s="67">
        <f>'Section 13 data'!$Q$14</f>
        <v>60.776000000000003</v>
      </c>
      <c r="D9" s="641">
        <f>'Section 13 data'!$R$14</f>
        <v>1922.201</v>
      </c>
      <c r="E9" s="205">
        <f>'Section 13 data'!$S$14</f>
        <v>27.12</v>
      </c>
      <c r="F9" s="636">
        <f t="shared" ref="F9:F15" si="0">SUM(C9,D9)</f>
        <v>1982.9770000000001</v>
      </c>
    </row>
    <row r="10" spans="2:6" ht="15" customHeight="1" x14ac:dyDescent="0.2">
      <c r="B10" s="81" t="s">
        <v>338</v>
      </c>
      <c r="C10" s="67">
        <f>'Section 13 data'!$Q$15</f>
        <v>263.73</v>
      </c>
      <c r="D10" s="641">
        <f>'Section 13 data'!$R$15</f>
        <v>3538.4119999999998</v>
      </c>
      <c r="E10" s="205">
        <f>'Section 13 data'!$S$15</f>
        <v>16.344585217955064</v>
      </c>
      <c r="F10" s="636">
        <f t="shared" si="0"/>
        <v>3802.1419999999998</v>
      </c>
    </row>
    <row r="11" spans="2:6" ht="15" customHeight="1" x14ac:dyDescent="0.2">
      <c r="B11" s="81" t="s">
        <v>339</v>
      </c>
      <c r="C11" s="67">
        <f>'Section 13 data'!$Q$16</f>
        <v>132.61500000000001</v>
      </c>
      <c r="D11" s="641">
        <f>'Section 13 data'!$R$16</f>
        <v>1946.7360000000001</v>
      </c>
      <c r="E11" s="205">
        <f>'Section 13 data'!$S$16</f>
        <v>19.841128216523362</v>
      </c>
      <c r="F11" s="636">
        <f t="shared" si="0"/>
        <v>2079.3510000000001</v>
      </c>
    </row>
    <row r="12" spans="2:6" ht="15" customHeight="1" x14ac:dyDescent="0.2">
      <c r="B12" s="81" t="s">
        <v>340</v>
      </c>
      <c r="C12" s="67">
        <f>'Section 13 data'!$Q$17</f>
        <v>38.106000000000002</v>
      </c>
      <c r="D12" s="641">
        <f>'Section 13 data'!$R$17</f>
        <v>962.34</v>
      </c>
      <c r="E12" s="205">
        <f>'Section 13 data'!$S$17</f>
        <v>18.97</v>
      </c>
      <c r="F12" s="636">
        <f t="shared" si="0"/>
        <v>1000.446</v>
      </c>
    </row>
    <row r="13" spans="2:6" ht="15" customHeight="1" x14ac:dyDescent="0.2">
      <c r="B13" s="81" t="s">
        <v>341</v>
      </c>
      <c r="C13" s="67">
        <f>'Section 13 data'!$Q$18</f>
        <v>43.747999999999998</v>
      </c>
      <c r="D13" s="641">
        <f>'Section 13 data'!$R$18</f>
        <v>712.48900000000003</v>
      </c>
      <c r="E13" s="205">
        <f>'Section 13 data'!$S$18</f>
        <v>21.06</v>
      </c>
      <c r="F13" s="636">
        <f t="shared" si="0"/>
        <v>756.23700000000008</v>
      </c>
    </row>
    <row r="14" spans="2:6" ht="15" customHeight="1" x14ac:dyDescent="0.2">
      <c r="B14" s="81" t="s">
        <v>270</v>
      </c>
      <c r="C14" s="67">
        <f>'Section 13 data'!$Q$19</f>
        <v>108.82599999999999</v>
      </c>
      <c r="D14" s="641">
        <f>'Section 13 data'!$R$19</f>
        <v>664.97299999999996</v>
      </c>
      <c r="E14" s="205">
        <f>'Section 13 data'!$S$19</f>
        <v>21.403036125266897</v>
      </c>
      <c r="F14" s="636">
        <f t="shared" si="0"/>
        <v>773.79899999999998</v>
      </c>
    </row>
    <row r="15" spans="2:6" ht="15" customHeight="1" x14ac:dyDescent="0.2">
      <c r="B15" s="83" t="s">
        <v>80</v>
      </c>
      <c r="C15" s="642">
        <f>'Section 13 data'!$Q$8</f>
        <v>647.80100000000004</v>
      </c>
      <c r="D15" s="642">
        <f>'Section 13 data'!$R$8</f>
        <v>9747.1540000000005</v>
      </c>
      <c r="E15" s="321">
        <f>'Section 13 data'!$S$8</f>
        <v>10.18</v>
      </c>
      <c r="F15" s="643">
        <f t="shared" si="0"/>
        <v>10394.955</v>
      </c>
    </row>
    <row r="17" spans="4:4" ht="15" customHeight="1" x14ac:dyDescent="0.2">
      <c r="D17" s="553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263</v>
      </c>
      <c r="C3" t="s">
        <v>434</v>
      </c>
    </row>
    <row r="5" spans="2:6" ht="15" customHeight="1" x14ac:dyDescent="0.2">
      <c r="B5" s="854" t="s">
        <v>271</v>
      </c>
      <c r="C5" s="39" t="s">
        <v>78</v>
      </c>
      <c r="D5" s="856" t="s">
        <v>79</v>
      </c>
      <c r="E5" s="856"/>
      <c r="F5" s="74" t="s">
        <v>80</v>
      </c>
    </row>
    <row r="6" spans="2:6" ht="30" customHeight="1" x14ac:dyDescent="0.2">
      <c r="B6" s="855"/>
      <c r="C6" s="75" t="s">
        <v>274</v>
      </c>
      <c r="D6" s="31" t="s">
        <v>273</v>
      </c>
      <c r="E6" s="9" t="s">
        <v>82</v>
      </c>
      <c r="F6" s="31" t="s">
        <v>273</v>
      </c>
    </row>
    <row r="7" spans="2:6" ht="15" customHeight="1" x14ac:dyDescent="0.2">
      <c r="B7" s="144" t="str">
        <f>Index!$B$4</f>
        <v>Kent South London and East Sussex</v>
      </c>
      <c r="C7" s="69"/>
      <c r="D7" s="69"/>
      <c r="E7" s="70"/>
      <c r="F7" s="71"/>
    </row>
    <row r="8" spans="2:6" ht="15" customHeight="1" x14ac:dyDescent="0.2">
      <c r="B8" s="78" t="s">
        <v>342</v>
      </c>
      <c r="C8" s="637">
        <f>'Section 13 data'!$Q$24</f>
        <v>97.575000000000003</v>
      </c>
      <c r="D8" s="638">
        <f>'Section 13 data'!$R$24</f>
        <v>644.91800000000001</v>
      </c>
      <c r="E8" s="205">
        <f>'Section 13 data'!$S$24</f>
        <v>42.2</v>
      </c>
      <c r="F8" s="639">
        <f>SUM(C8,D8)</f>
        <v>742.49300000000005</v>
      </c>
    </row>
    <row r="9" spans="2:6" ht="15" customHeight="1" x14ac:dyDescent="0.2">
      <c r="B9" s="79" t="s">
        <v>343</v>
      </c>
      <c r="C9" s="637">
        <f>'Section 13 data'!$Q$25</f>
        <v>221.64400000000001</v>
      </c>
      <c r="D9" s="638">
        <f>'Section 13 data'!$R$25</f>
        <v>2193.8249999999998</v>
      </c>
      <c r="E9" s="205">
        <f>'Section 13 data'!$S$25</f>
        <v>18.190000000000001</v>
      </c>
      <c r="F9" s="639">
        <f t="shared" ref="F9:F17" si="0">SUM(C9,D9)</f>
        <v>2415.4690000000001</v>
      </c>
    </row>
    <row r="10" spans="2:6" ht="15" customHeight="1" x14ac:dyDescent="0.2">
      <c r="B10" s="80" t="s">
        <v>344</v>
      </c>
      <c r="C10" s="637">
        <f>'Section 13 data'!$Q$26</f>
        <v>56.116999999999997</v>
      </c>
      <c r="D10" s="638">
        <f>'Section 13 data'!$R$26</f>
        <v>2305.2730000000001</v>
      </c>
      <c r="E10" s="205">
        <f>'Section 13 data'!$S$26</f>
        <v>26.11</v>
      </c>
      <c r="F10" s="639">
        <f t="shared" si="0"/>
        <v>2361.3900000000003</v>
      </c>
    </row>
    <row r="11" spans="2:6" ht="15" customHeight="1" x14ac:dyDescent="0.2">
      <c r="B11" s="78" t="s">
        <v>345</v>
      </c>
      <c r="C11" s="637">
        <f>'Section 13 data'!$Q$27</f>
        <v>133.56299999999999</v>
      </c>
      <c r="D11" s="638">
        <f>'Section 13 data'!$R$27</f>
        <v>705.16</v>
      </c>
      <c r="E11" s="205">
        <f>'Section 13 data'!$S$27</f>
        <v>27.67</v>
      </c>
      <c r="F11" s="639">
        <f t="shared" si="0"/>
        <v>838.72299999999996</v>
      </c>
    </row>
    <row r="12" spans="2:6" ht="15" customHeight="1" x14ac:dyDescent="0.2">
      <c r="B12" s="78" t="s">
        <v>346</v>
      </c>
      <c r="C12" s="637">
        <f>'Section 13 data'!$Q$28</f>
        <v>131.80500000000001</v>
      </c>
      <c r="D12" s="638">
        <f>'Section 13 data'!$R$28</f>
        <v>1794.0740000000001</v>
      </c>
      <c r="E12" s="205">
        <f>'Section 13 data'!$S$28</f>
        <v>20.69</v>
      </c>
      <c r="F12" s="639">
        <f t="shared" si="0"/>
        <v>1925.8790000000001</v>
      </c>
    </row>
    <row r="13" spans="2:6" ht="15" customHeight="1" x14ac:dyDescent="0.2">
      <c r="B13" s="78" t="s">
        <v>347</v>
      </c>
      <c r="C13" s="637">
        <f>'Section 13 data'!$Q$29</f>
        <v>4.242</v>
      </c>
      <c r="D13" s="638">
        <f>'Section 13 data'!$R$29</f>
        <v>596.13400000000001</v>
      </c>
      <c r="E13" s="205">
        <f>'Section 13 data'!$S$29</f>
        <v>23.61</v>
      </c>
      <c r="F13" s="639">
        <f t="shared" si="0"/>
        <v>600.37599999999998</v>
      </c>
    </row>
    <row r="14" spans="2:6" ht="15" customHeight="1" x14ac:dyDescent="0.2">
      <c r="B14" s="78" t="s">
        <v>348</v>
      </c>
      <c r="C14" s="637">
        <f>'Section 13 data'!$Q$30</f>
        <v>2.7370000000000001</v>
      </c>
      <c r="D14" s="638">
        <f>'Section 13 data'!$R$30</f>
        <v>1112.854</v>
      </c>
      <c r="E14" s="205">
        <f>'Section 13 data'!$S$30</f>
        <v>17</v>
      </c>
      <c r="F14" s="639">
        <f t="shared" si="0"/>
        <v>1115.5910000000001</v>
      </c>
    </row>
    <row r="15" spans="2:6" ht="15" customHeight="1" x14ac:dyDescent="0.2">
      <c r="B15" s="78" t="s">
        <v>349</v>
      </c>
      <c r="C15" s="637">
        <f>'Section 13 data'!$Q$31</f>
        <v>0.11799999999999999</v>
      </c>
      <c r="D15" s="638">
        <f>'Section 13 data'!$R$31</f>
        <v>265.58499999999998</v>
      </c>
      <c r="E15" s="205">
        <f>'Section 13 data'!$S$31</f>
        <v>23.75</v>
      </c>
      <c r="F15" s="639">
        <f t="shared" si="0"/>
        <v>265.70299999999997</v>
      </c>
    </row>
    <row r="16" spans="2:6" ht="15" customHeight="1" x14ac:dyDescent="0.2">
      <c r="B16" s="78" t="s">
        <v>272</v>
      </c>
      <c r="C16" s="637">
        <f>'Section 13 data'!$Q$32</f>
        <v>0</v>
      </c>
      <c r="D16" s="638">
        <f>'Section 13 data'!$R$32</f>
        <v>129.33199999999999</v>
      </c>
      <c r="E16" s="205">
        <f>'Section 13 data'!$S$32</f>
        <v>34.18</v>
      </c>
      <c r="F16" s="639">
        <f t="shared" si="0"/>
        <v>129.33199999999999</v>
      </c>
    </row>
    <row r="17" spans="2:6" ht="15" customHeight="1" x14ac:dyDescent="0.2">
      <c r="B17" s="72" t="s">
        <v>80</v>
      </c>
      <c r="C17" s="87">
        <f>'Section 13 data'!$Q$8</f>
        <v>647.80100000000004</v>
      </c>
      <c r="D17" s="87">
        <f>'Section 13 data'!$R$8</f>
        <v>9747.1540000000005</v>
      </c>
      <c r="E17" s="321">
        <f>'Section 13 data'!$S$8</f>
        <v>10.18</v>
      </c>
      <c r="F17" s="87">
        <f t="shared" si="0"/>
        <v>10394.955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410</v>
      </c>
    </row>
    <row r="5" spans="2:12" ht="15" customHeight="1" x14ac:dyDescent="0.2">
      <c r="B5" s="858" t="s">
        <v>378</v>
      </c>
      <c r="C5" s="926" t="s">
        <v>387</v>
      </c>
      <c r="D5" s="926"/>
      <c r="E5" s="926"/>
      <c r="F5" s="918"/>
      <c r="H5" s="858" t="s">
        <v>378</v>
      </c>
      <c r="I5" s="803" t="s">
        <v>276</v>
      </c>
      <c r="J5" s="877"/>
      <c r="K5" s="877"/>
      <c r="L5" s="802"/>
    </row>
    <row r="6" spans="2:12" ht="45" customHeight="1" x14ac:dyDescent="0.2">
      <c r="B6" s="938"/>
      <c r="C6" s="13" t="s">
        <v>78</v>
      </c>
      <c r="D6" s="939" t="s">
        <v>79</v>
      </c>
      <c r="E6" s="939"/>
      <c r="F6" s="30" t="s">
        <v>277</v>
      </c>
      <c r="H6" s="938"/>
      <c r="I6" s="33" t="s">
        <v>278</v>
      </c>
      <c r="J6" s="34" t="s">
        <v>279</v>
      </c>
      <c r="K6" s="34" t="s">
        <v>388</v>
      </c>
      <c r="L6" s="35" t="s">
        <v>389</v>
      </c>
    </row>
    <row r="7" spans="2:12" ht="30" customHeight="1" x14ac:dyDescent="0.2">
      <c r="B7" s="938"/>
      <c r="C7" s="31" t="s">
        <v>81</v>
      </c>
      <c r="D7" s="31" t="s">
        <v>81</v>
      </c>
      <c r="E7" s="12" t="s">
        <v>82</v>
      </c>
      <c r="F7" s="32" t="s">
        <v>81</v>
      </c>
      <c r="H7" s="938"/>
      <c r="I7" s="306" t="s">
        <v>81</v>
      </c>
      <c r="J7" s="36" t="s">
        <v>81</v>
      </c>
      <c r="K7" s="307" t="s">
        <v>282</v>
      </c>
      <c r="L7" s="27" t="s">
        <v>282</v>
      </c>
    </row>
    <row r="8" spans="2:12" ht="15" customHeight="1" x14ac:dyDescent="0.2">
      <c r="B8" s="193"/>
      <c r="C8" s="50"/>
      <c r="D8" s="50"/>
      <c r="E8" s="51"/>
      <c r="F8" s="52"/>
      <c r="G8" s="25"/>
      <c r="H8" s="193"/>
      <c r="I8" s="53"/>
      <c r="J8" s="54"/>
      <c r="K8" s="55"/>
      <c r="L8" s="56"/>
    </row>
    <row r="9" spans="2:12" ht="15" customHeight="1" x14ac:dyDescent="0.2">
      <c r="B9" s="28" t="str">
        <f>Index!$B$4</f>
        <v>Kent South London and East Sussex</v>
      </c>
      <c r="C9" s="57">
        <f>'Section 13 data'!$C$8</f>
        <v>0.45163999999999999</v>
      </c>
      <c r="D9" s="57">
        <f>'Section 13 data'!$D$8</f>
        <v>16.569330000000001</v>
      </c>
      <c r="E9" s="58">
        <f>'Section 13 data'!$E$8</f>
        <v>8.3800000000000008</v>
      </c>
      <c r="F9" s="76">
        <f>SUM(C9,D9)</f>
        <v>17.020970000000002</v>
      </c>
      <c r="G9" s="25"/>
      <c r="H9" s="28" t="str">
        <f>Index!$B$4</f>
        <v>Kent South London and East Sussex</v>
      </c>
      <c r="I9" s="59">
        <f>'Section 13 data'!$G$7</f>
        <v>86.336109999999991</v>
      </c>
      <c r="J9" s="60">
        <f>'Section 13 data'!$G$5</f>
        <v>96.604010000000002</v>
      </c>
      <c r="K9" s="43">
        <f>IF(I9=0,0,100*F9/I9)</f>
        <v>19.714775196612408</v>
      </c>
      <c r="L9" s="61">
        <f>IF(J9=0,0,100*F9/J9)</f>
        <v>17.619320357405456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267</v>
      </c>
      <c r="C3" t="s">
        <v>411</v>
      </c>
    </row>
    <row r="5" spans="2:12" ht="15" customHeight="1" x14ac:dyDescent="0.2">
      <c r="B5" s="858" t="s">
        <v>378</v>
      </c>
      <c r="C5" s="926" t="s">
        <v>390</v>
      </c>
      <c r="D5" s="926"/>
      <c r="E5" s="926"/>
      <c r="F5" s="918"/>
      <c r="G5" s="25"/>
      <c r="H5" s="858" t="s">
        <v>378</v>
      </c>
      <c r="I5" s="803" t="s">
        <v>284</v>
      </c>
      <c r="J5" s="877"/>
      <c r="K5" s="877"/>
      <c r="L5" s="802"/>
    </row>
    <row r="6" spans="2:12" ht="45" customHeight="1" x14ac:dyDescent="0.2">
      <c r="B6" s="940"/>
      <c r="C6" s="13" t="s">
        <v>78</v>
      </c>
      <c r="D6" s="939" t="s">
        <v>79</v>
      </c>
      <c r="E6" s="939"/>
      <c r="F6" s="30" t="s">
        <v>277</v>
      </c>
      <c r="G6" s="25"/>
      <c r="H6" s="940"/>
      <c r="I6" s="33" t="s">
        <v>278</v>
      </c>
      <c r="J6" s="34" t="s">
        <v>279</v>
      </c>
      <c r="K6" s="34" t="s">
        <v>388</v>
      </c>
      <c r="L6" s="35" t="s">
        <v>389</v>
      </c>
    </row>
    <row r="7" spans="2:12" ht="30" customHeight="1" x14ac:dyDescent="0.2">
      <c r="B7" s="940"/>
      <c r="C7" s="31" t="s">
        <v>327</v>
      </c>
      <c r="D7" s="31" t="s">
        <v>327</v>
      </c>
      <c r="E7" s="12" t="s">
        <v>82</v>
      </c>
      <c r="F7" s="32" t="s">
        <v>327</v>
      </c>
      <c r="G7" s="25"/>
      <c r="H7" s="940"/>
      <c r="I7" s="306" t="s">
        <v>327</v>
      </c>
      <c r="J7" s="36" t="s">
        <v>327</v>
      </c>
      <c r="K7" s="307" t="s">
        <v>282</v>
      </c>
      <c r="L7" s="27" t="s">
        <v>282</v>
      </c>
    </row>
    <row r="8" spans="2:12" ht="15" customHeight="1" x14ac:dyDescent="0.2">
      <c r="B8" s="193"/>
      <c r="C8" s="63"/>
      <c r="D8" s="63"/>
      <c r="E8" s="51"/>
      <c r="F8" s="64"/>
      <c r="G8" s="25"/>
      <c r="H8" s="193"/>
      <c r="I8" s="65"/>
      <c r="J8" s="66"/>
      <c r="K8" s="55"/>
      <c r="L8" s="56"/>
    </row>
    <row r="9" spans="2:12" ht="15" customHeight="1" x14ac:dyDescent="0.2">
      <c r="B9" s="28" t="str">
        <f>Index!$B$4</f>
        <v>Kent South London and East Sussex</v>
      </c>
      <c r="C9" s="67">
        <f>'Section 13 data'!$J$8</f>
        <v>70.594999999999999</v>
      </c>
      <c r="D9" s="67">
        <f>'Section 13 data'!$K$8</f>
        <v>5688.6120000000001</v>
      </c>
      <c r="E9" s="58">
        <f>'Section 13 data'!$L$8</f>
        <v>10.130000000000001</v>
      </c>
      <c r="F9" s="77">
        <f>SUM(C9,D9)</f>
        <v>5759.2070000000003</v>
      </c>
      <c r="G9" s="25"/>
      <c r="H9" s="28" t="str">
        <f>Index!$B$4</f>
        <v>Kent South London and East Sussex</v>
      </c>
      <c r="I9" s="68">
        <f>'Section 13 data'!$N$7</f>
        <v>17221.775000000001</v>
      </c>
      <c r="J9" s="43">
        <f>'Section 13 data'!$N$5</f>
        <v>20587.675000000003</v>
      </c>
      <c r="K9" s="43">
        <f>IF(I9=0,0,100*F9/I9)</f>
        <v>33.441425172492387</v>
      </c>
      <c r="L9" s="61">
        <f>IF(J9=0,0,100*F9/J9)</f>
        <v>27.974052436712743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332</v>
      </c>
      <c r="C3" t="s">
        <v>412</v>
      </c>
    </row>
    <row r="5" spans="2:12" ht="15" customHeight="1" x14ac:dyDescent="0.2">
      <c r="B5" s="858" t="s">
        <v>382</v>
      </c>
      <c r="C5" s="926" t="s">
        <v>391</v>
      </c>
      <c r="D5" s="926"/>
      <c r="E5" s="926"/>
      <c r="F5" s="918"/>
      <c r="G5" s="25"/>
      <c r="H5" s="858" t="s">
        <v>382</v>
      </c>
      <c r="I5" s="803" t="s">
        <v>286</v>
      </c>
      <c r="J5" s="877"/>
      <c r="K5" s="877"/>
      <c r="L5" s="802"/>
    </row>
    <row r="6" spans="2:12" ht="45" customHeight="1" x14ac:dyDescent="0.2">
      <c r="B6" s="940"/>
      <c r="C6" s="13" t="s">
        <v>78</v>
      </c>
      <c r="D6" s="939" t="s">
        <v>79</v>
      </c>
      <c r="E6" s="939"/>
      <c r="F6" s="30" t="s">
        <v>277</v>
      </c>
      <c r="G6" s="25"/>
      <c r="H6" s="940"/>
      <c r="I6" s="33" t="s">
        <v>278</v>
      </c>
      <c r="J6" s="34" t="s">
        <v>279</v>
      </c>
      <c r="K6" s="34" t="s">
        <v>388</v>
      </c>
      <c r="L6" s="35" t="s">
        <v>389</v>
      </c>
    </row>
    <row r="7" spans="2:12" ht="45" customHeight="1" x14ac:dyDescent="0.2">
      <c r="B7" s="940"/>
      <c r="C7" s="31" t="s">
        <v>273</v>
      </c>
      <c r="D7" s="31" t="s">
        <v>273</v>
      </c>
      <c r="E7" s="12" t="s">
        <v>82</v>
      </c>
      <c r="F7" s="32" t="s">
        <v>273</v>
      </c>
      <c r="G7" s="25"/>
      <c r="H7" s="940"/>
      <c r="I7" s="306" t="s">
        <v>273</v>
      </c>
      <c r="J7" s="36" t="s">
        <v>273</v>
      </c>
      <c r="K7" s="307" t="s">
        <v>282</v>
      </c>
      <c r="L7" s="27" t="s">
        <v>282</v>
      </c>
    </row>
    <row r="8" spans="2:12" ht="15" customHeight="1" x14ac:dyDescent="0.2">
      <c r="B8" s="193"/>
      <c r="C8" s="50"/>
      <c r="D8" s="50"/>
      <c r="E8" s="51"/>
      <c r="F8" s="52"/>
      <c r="G8" s="25"/>
      <c r="H8" s="193"/>
      <c r="I8" s="53"/>
      <c r="J8" s="54"/>
      <c r="K8" s="55"/>
      <c r="L8" s="56"/>
    </row>
    <row r="9" spans="2:12" ht="15" customHeight="1" x14ac:dyDescent="0.2">
      <c r="B9" s="28" t="str">
        <f>Index!$B$4</f>
        <v>Kent South London and East Sussex</v>
      </c>
      <c r="C9" s="67">
        <f>'Section 13 data'!$Q$8</f>
        <v>647.80100000000004</v>
      </c>
      <c r="D9" s="67">
        <f>'Section 13 data'!$R$8</f>
        <v>9747.1540000000005</v>
      </c>
      <c r="E9" s="58">
        <f>'Section 13 data'!$S$8</f>
        <v>10.18</v>
      </c>
      <c r="F9" s="77">
        <f>SUM(C9,D9)</f>
        <v>10394.955</v>
      </c>
      <c r="G9" s="25"/>
      <c r="H9" s="28" t="str">
        <f>Index!$B$4</f>
        <v>Kent South London and East Sussex</v>
      </c>
      <c r="I9" s="68">
        <f>'Section 13 data'!$U$7</f>
        <v>125248.374</v>
      </c>
      <c r="J9" s="43">
        <f>'Section 13 data'!$U$5</f>
        <v>134691.53</v>
      </c>
      <c r="K9" s="43">
        <f>IF(I9=0,0,100*F9/I9)</f>
        <v>8.2994730135179235</v>
      </c>
      <c r="L9" s="61">
        <f>IF(J9=0,0,100*F9/J9)</f>
        <v>7.7176010993415849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5" t="s">
        <v>682</v>
      </c>
    </row>
    <row r="3" spans="1:2" ht="18" x14ac:dyDescent="0.25">
      <c r="B3" s="322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331</v>
      </c>
      <c r="C3" t="s">
        <v>414</v>
      </c>
    </row>
    <row r="5" spans="2:6" ht="15" customHeight="1" x14ac:dyDescent="0.2">
      <c r="B5" s="932" t="s">
        <v>269</v>
      </c>
      <c r="C5" s="88" t="s">
        <v>78</v>
      </c>
      <c r="D5" s="934" t="s">
        <v>79</v>
      </c>
      <c r="E5" s="934"/>
      <c r="F5" s="89" t="s">
        <v>80</v>
      </c>
    </row>
    <row r="6" spans="2:6" ht="30" customHeight="1" x14ac:dyDescent="0.2">
      <c r="B6" s="93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4" t="str">
        <f>Index!$B$4</f>
        <v>Kent South London and East Sussex</v>
      </c>
      <c r="C7" s="91"/>
      <c r="D7" s="91"/>
      <c r="E7" s="18"/>
      <c r="F7" s="92"/>
    </row>
    <row r="8" spans="2:6" ht="15" customHeight="1" x14ac:dyDescent="0.2">
      <c r="B8" s="99" t="s">
        <v>336</v>
      </c>
      <c r="C8" s="652">
        <f>'Section 14 data'!$C$13</f>
        <v>3.0499999999999998E-3</v>
      </c>
      <c r="D8" s="653">
        <f>'Section 14 data'!$D$13</f>
        <v>1.59843</v>
      </c>
      <c r="E8" s="205">
        <f>'Section 14 data'!$E$13</f>
        <v>28.23</v>
      </c>
      <c r="F8" s="654">
        <f>SUM(C8,D8)</f>
        <v>1.60148</v>
      </c>
    </row>
    <row r="9" spans="2:6" ht="15" customHeight="1" x14ac:dyDescent="0.2">
      <c r="B9" s="100" t="s">
        <v>337</v>
      </c>
      <c r="C9" s="652">
        <f>'Section 14 data'!$C$14</f>
        <v>2.8030000000000003E-2</v>
      </c>
      <c r="D9" s="653">
        <f>'Section 14 data'!$D$14</f>
        <v>0.49751000000000001</v>
      </c>
      <c r="E9" s="205">
        <f>'Section 14 data'!$E$14</f>
        <v>27.7</v>
      </c>
      <c r="F9" s="654">
        <f t="shared" ref="F9:F15" si="0">SUM(C9,D9)</f>
        <v>0.52554000000000001</v>
      </c>
    </row>
    <row r="10" spans="2:6" ht="15" customHeight="1" x14ac:dyDescent="0.2">
      <c r="B10" s="99" t="s">
        <v>338</v>
      </c>
      <c r="C10" s="652">
        <f>'Section 14 data'!$C$15</f>
        <v>8.3300000000000006E-3</v>
      </c>
      <c r="D10" s="653">
        <f>'Section 14 data'!$D$15</f>
        <v>5.1862899999999996</v>
      </c>
      <c r="E10" s="205">
        <f>'Section 14 data'!$E$15</f>
        <v>17.023810624367723</v>
      </c>
      <c r="F10" s="654">
        <f t="shared" si="0"/>
        <v>5.1946199999999996</v>
      </c>
    </row>
    <row r="11" spans="2:6" ht="15" customHeight="1" x14ac:dyDescent="0.2">
      <c r="B11" s="99" t="s">
        <v>339</v>
      </c>
      <c r="C11" s="652">
        <f>'Section 14 data'!$C$16</f>
        <v>3.7510000000000002E-2</v>
      </c>
      <c r="D11" s="653">
        <f>'Section 14 data'!$D$16</f>
        <v>2.20052</v>
      </c>
      <c r="E11" s="205">
        <f>'Section 14 data'!$E$16</f>
        <v>20.854471231048255</v>
      </c>
      <c r="F11" s="654">
        <f t="shared" si="0"/>
        <v>2.2380300000000002</v>
      </c>
    </row>
    <row r="12" spans="2:6" ht="15" customHeight="1" x14ac:dyDescent="0.2">
      <c r="B12" s="99" t="s">
        <v>340</v>
      </c>
      <c r="C12" s="652">
        <f>'Section 14 data'!$C$17</f>
        <v>4.2000000000000006E-3</v>
      </c>
      <c r="D12" s="653">
        <f>'Section 14 data'!$D$17</f>
        <v>1.4196900000000001</v>
      </c>
      <c r="E12" s="205">
        <f>'Section 14 data'!$E$17</f>
        <v>38.15</v>
      </c>
      <c r="F12" s="654">
        <f t="shared" si="0"/>
        <v>1.4238900000000001</v>
      </c>
    </row>
    <row r="13" spans="2:6" ht="15" customHeight="1" x14ac:dyDescent="0.2">
      <c r="B13" s="99" t="s">
        <v>341</v>
      </c>
      <c r="C13" s="652">
        <f>'Section 14 data'!$C$18</f>
        <v>9.3999999999999997E-4</v>
      </c>
      <c r="D13" s="653">
        <f>'Section 14 data'!$D$18</f>
        <v>0.33418999999999999</v>
      </c>
      <c r="E13" s="205">
        <f>'Section 14 data'!$E$18</f>
        <v>45.64</v>
      </c>
      <c r="F13" s="654">
        <f t="shared" si="0"/>
        <v>0.33512999999999998</v>
      </c>
    </row>
    <row r="14" spans="2:6" ht="15" customHeight="1" x14ac:dyDescent="0.2">
      <c r="B14" s="99" t="s">
        <v>270</v>
      </c>
      <c r="C14" s="652">
        <f>'Section 14 data'!$C$19</f>
        <v>8.0000000000000004E-4</v>
      </c>
      <c r="D14" s="653">
        <f>'Section 14 data'!$D$19</f>
        <v>1.1836900000000001</v>
      </c>
      <c r="E14" s="205">
        <f>'Section 14 data'!$E$19</f>
        <v>58.810000000000009</v>
      </c>
      <c r="F14" s="654">
        <f t="shared" si="0"/>
        <v>1.18449</v>
      </c>
    </row>
    <row r="15" spans="2:6" ht="15" customHeight="1" x14ac:dyDescent="0.2">
      <c r="B15" s="101" t="s">
        <v>80</v>
      </c>
      <c r="C15" s="102">
        <f>'Section 14 data'!$C$8</f>
        <v>8.2849999999999993E-2</v>
      </c>
      <c r="D15" s="102">
        <f>'Section 14 data'!$D$8</f>
        <v>12.42032</v>
      </c>
      <c r="E15" s="321">
        <f>'Section 14 data'!$E$8</f>
        <v>12.35</v>
      </c>
      <c r="F15" s="102">
        <f t="shared" si="0"/>
        <v>12.503170000000001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Kent South London and East Sussex</cp:keywords>
  <cp:lastModifiedBy>Halsall, Lesley</cp:lastModifiedBy>
  <cp:lastPrinted>2016-12-14T11:08:15Z</cp:lastPrinted>
  <dcterms:created xsi:type="dcterms:W3CDTF">2016-08-30T06:54:22Z</dcterms:created>
  <dcterms:modified xsi:type="dcterms:W3CDTF">2017-07-13T15:35:02Z</dcterms:modified>
</cp:coreProperties>
</file>